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520298\Desktop\NWMSU\Media Advertising\"/>
    </mc:Choice>
  </mc:AlternateContent>
  <bookViews>
    <workbookView xWindow="0" yWindow="0" windowWidth="20490" windowHeight="7755" activeTab="5"/>
  </bookViews>
  <sheets>
    <sheet name="Overview" sheetId="4" r:id="rId1"/>
    <sheet name="Mags" sheetId="1" r:id="rId2"/>
    <sheet name="Internet" sheetId="3" r:id="rId3"/>
    <sheet name="TV" sheetId="2" r:id="rId4"/>
    <sheet name="Search" sheetId="5" r:id="rId5"/>
    <sheet name="Schedul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4" i="4"/>
  <c r="D25" i="4"/>
  <c r="C23" i="4"/>
  <c r="C24" i="4"/>
  <c r="C25" i="4"/>
  <c r="B23" i="4"/>
  <c r="B24" i="4"/>
  <c r="B25" i="4"/>
  <c r="B22" i="4"/>
  <c r="A23" i="4"/>
  <c r="A24" i="4"/>
  <c r="A25" i="4"/>
  <c r="C11" i="3"/>
  <c r="D11" i="3"/>
  <c r="F11" i="3"/>
  <c r="G11" i="3"/>
  <c r="H11" i="3"/>
  <c r="I11" i="3"/>
  <c r="F15" i="1" l="1"/>
  <c r="I16" i="1" l="1"/>
  <c r="I18" i="1" l="1"/>
  <c r="H18" i="1"/>
  <c r="A13" i="4"/>
  <c r="A21" i="6"/>
  <c r="A22" i="6"/>
  <c r="A23" i="6"/>
  <c r="A20" i="6"/>
  <c r="J16" i="1"/>
  <c r="D13" i="4" s="1"/>
  <c r="G18" i="1"/>
  <c r="B13" i="4"/>
  <c r="G13" i="1"/>
  <c r="G14" i="1"/>
  <c r="F16" i="1"/>
  <c r="C13" i="4" s="1"/>
  <c r="B18" i="1"/>
  <c r="F9" i="3"/>
  <c r="F7" i="3"/>
  <c r="F8" i="3"/>
  <c r="F15" i="3"/>
  <c r="F14" i="3"/>
  <c r="D9" i="3"/>
  <c r="D7" i="3"/>
  <c r="D8" i="3"/>
  <c r="D15" i="3"/>
  <c r="D14" i="3"/>
  <c r="I14" i="3" s="1"/>
  <c r="A22" i="4"/>
  <c r="D19" i="4"/>
  <c r="D18" i="4"/>
  <c r="D17" i="4"/>
  <c r="I11" i="1"/>
  <c r="E15" i="1"/>
  <c r="B12" i="4" s="1"/>
  <c r="B11" i="4"/>
  <c r="B9" i="4"/>
  <c r="G14" i="3" l="1"/>
  <c r="G15" i="3"/>
  <c r="I15" i="3"/>
  <c r="E11" i="1"/>
  <c r="E18" i="1" s="1"/>
  <c r="B14" i="4" s="1"/>
  <c r="A9" i="4"/>
  <c r="B10" i="4" l="1"/>
  <c r="F10" i="3"/>
  <c r="G7" i="3"/>
  <c r="C22" i="4" s="1"/>
  <c r="I8" i="3"/>
  <c r="D10" i="3"/>
  <c r="L19" i="2"/>
  <c r="I19" i="2"/>
  <c r="H19" i="2"/>
  <c r="G19" i="2"/>
  <c r="E19" i="2"/>
  <c r="L17" i="2"/>
  <c r="J17" i="2"/>
  <c r="B18" i="4" s="1"/>
  <c r="I17" i="2"/>
  <c r="H17" i="2"/>
  <c r="G17" i="2"/>
  <c r="E17" i="2"/>
  <c r="L11" i="2"/>
  <c r="J11" i="2"/>
  <c r="B17" i="4" s="1"/>
  <c r="I11" i="2"/>
  <c r="H11" i="2"/>
  <c r="G11" i="2"/>
  <c r="E11" i="2"/>
  <c r="E16" i="5"/>
  <c r="F16" i="5" s="1"/>
  <c r="G16" i="5" s="1"/>
  <c r="E15" i="5"/>
  <c r="F15" i="5" s="1"/>
  <c r="G15" i="5" s="1"/>
  <c r="C17" i="5"/>
  <c r="B17" i="5"/>
  <c r="E8" i="5"/>
  <c r="F8" i="5" s="1"/>
  <c r="G8" i="5" s="1"/>
  <c r="E9" i="5"/>
  <c r="F9" i="5" s="1"/>
  <c r="G9" i="5" s="1"/>
  <c r="E10" i="5"/>
  <c r="F10" i="5" s="1"/>
  <c r="G10" i="5" s="1"/>
  <c r="E11" i="5"/>
  <c r="F11" i="5" s="1"/>
  <c r="G11" i="5" s="1"/>
  <c r="E12" i="5"/>
  <c r="F12" i="5" s="1"/>
  <c r="G12" i="5" s="1"/>
  <c r="E13" i="5"/>
  <c r="F13" i="5" s="1"/>
  <c r="G13" i="5" s="1"/>
  <c r="E14" i="5"/>
  <c r="F14" i="5" s="1"/>
  <c r="G14" i="5" s="1"/>
  <c r="E7" i="5"/>
  <c r="F7" i="5" l="1"/>
  <c r="E17" i="5" s="1"/>
  <c r="B28" i="4" s="1"/>
  <c r="G8" i="3"/>
  <c r="G9" i="3"/>
  <c r="J19" i="2"/>
  <c r="B19" i="4" s="1"/>
  <c r="B30" i="4" s="1"/>
  <c r="I9" i="3"/>
  <c r="I7" i="3"/>
  <c r="D22" i="4" s="1"/>
  <c r="G10" i="3"/>
  <c r="I10" i="3"/>
  <c r="L9" i="2"/>
  <c r="L10" i="2"/>
  <c r="L14" i="2"/>
  <c r="L15" i="2"/>
  <c r="L16" i="2"/>
  <c r="L8" i="2"/>
  <c r="K14" i="2"/>
  <c r="K15" i="2"/>
  <c r="K16" i="2"/>
  <c r="K9" i="2"/>
  <c r="K10" i="2"/>
  <c r="K8" i="2"/>
  <c r="G14" i="2"/>
  <c r="G15" i="2"/>
  <c r="G16" i="2"/>
  <c r="G9" i="2"/>
  <c r="G10" i="2"/>
  <c r="I14" i="1"/>
  <c r="J14" i="1" s="1"/>
  <c r="F8" i="1"/>
  <c r="F9" i="1"/>
  <c r="F10" i="1"/>
  <c r="F12" i="1"/>
  <c r="F13" i="1"/>
  <c r="F14" i="1"/>
  <c r="F7" i="1"/>
  <c r="I8" i="1"/>
  <c r="J8" i="1" s="1"/>
  <c r="I9" i="1"/>
  <c r="J9" i="1" s="1"/>
  <c r="I10" i="1"/>
  <c r="J10" i="1" s="1"/>
  <c r="I12" i="1"/>
  <c r="I13" i="1"/>
  <c r="J13" i="1" s="1"/>
  <c r="I7" i="1"/>
  <c r="G7" i="5" l="1"/>
  <c r="G17" i="5" s="1"/>
  <c r="J12" i="1"/>
  <c r="D11" i="4" s="1"/>
  <c r="J11" i="1"/>
  <c r="D10" i="4" s="1"/>
  <c r="C11" i="4"/>
  <c r="C12" i="4"/>
  <c r="C9" i="4"/>
  <c r="J7" i="1"/>
  <c r="F11" i="1"/>
  <c r="K17" i="2"/>
  <c r="C18" i="4" s="1"/>
  <c r="K11" i="2"/>
  <c r="I15" i="2"/>
  <c r="I16" i="2"/>
  <c r="I14" i="2"/>
  <c r="I9" i="2"/>
  <c r="I10" i="2"/>
  <c r="I8" i="2"/>
  <c r="E15" i="2"/>
  <c r="E16" i="2"/>
  <c r="E14" i="2"/>
  <c r="E8" i="2"/>
  <c r="G8" i="2" s="1"/>
  <c r="E9" i="2"/>
  <c r="E10" i="2"/>
  <c r="D28" i="4" l="1"/>
  <c r="F17" i="5" l="1"/>
  <c r="C28" i="4" s="1"/>
  <c r="K19" i="2"/>
  <c r="C19" i="4" s="1"/>
  <c r="C17" i="4"/>
  <c r="C10" i="4"/>
  <c r="F18" i="1"/>
  <c r="C14" i="4" s="1"/>
  <c r="J15" i="1"/>
  <c r="J18" i="1" s="1"/>
  <c r="D14" i="4" s="1"/>
  <c r="D30" i="4" s="1"/>
  <c r="D9" i="4"/>
  <c r="D12" i="4" l="1"/>
  <c r="D26" i="4"/>
  <c r="C26" i="4"/>
  <c r="C30" i="4"/>
  <c r="B26" i="4"/>
</calcChain>
</file>

<file path=xl/sharedStrings.xml><?xml version="1.0" encoding="utf-8"?>
<sst xmlns="http://schemas.openxmlformats.org/spreadsheetml/2006/main" count="298" uniqueCount="106">
  <si>
    <t>Prepared by Desi Kerr, March 11, 2015</t>
  </si>
  <si>
    <t>Magazine Placements</t>
  </si>
  <si>
    <t>Media Plan for Lowe's</t>
  </si>
  <si>
    <t>TV Placements</t>
  </si>
  <si>
    <t>Internet Placements</t>
  </si>
  <si>
    <t>Campaign Schedule</t>
  </si>
  <si>
    <t>Google Keyword- based Search Buys</t>
  </si>
  <si>
    <t>Magazine Name</t>
  </si>
  <si>
    <t>Cost Per Ad</t>
  </si>
  <si>
    <t>Ad Size</t>
  </si>
  <si>
    <t>Ad Position</t>
  </si>
  <si>
    <t>Number of Insertions</t>
  </si>
  <si>
    <t>Total Campaign Cost</t>
  </si>
  <si>
    <t>Circulation (000)</t>
  </si>
  <si>
    <t>Pass-along estimate</t>
  </si>
  <si>
    <t>Total Audience (000)</t>
  </si>
  <si>
    <t>CPM</t>
  </si>
  <si>
    <t>TV Programs</t>
  </si>
  <si>
    <t>Rating</t>
  </si>
  <si>
    <t>Rating %</t>
  </si>
  <si>
    <t>TV HH in Market</t>
  </si>
  <si>
    <t>HH Viewing Program</t>
  </si>
  <si>
    <t>#/HH</t>
  </si>
  <si>
    <t>Total Viewers (000)</t>
  </si>
  <si>
    <t>Cost per Point (CPP)</t>
  </si>
  <si>
    <t>Cost per: 30 ad</t>
  </si>
  <si>
    <t>No. of Insertions</t>
  </si>
  <si>
    <t>Total Cost</t>
  </si>
  <si>
    <t>CPM (Viewers)</t>
  </si>
  <si>
    <t>Fine Gardening</t>
  </si>
  <si>
    <t>The American Gardener</t>
  </si>
  <si>
    <t>Horticulture</t>
  </si>
  <si>
    <t>4th cover</t>
  </si>
  <si>
    <t>1 page</t>
  </si>
  <si>
    <t>1/2 page</t>
  </si>
  <si>
    <t>inside</t>
  </si>
  <si>
    <t>2nd cover</t>
  </si>
  <si>
    <t>Organic Gardening</t>
  </si>
  <si>
    <t>1/3 page</t>
  </si>
  <si>
    <t>Magazine Totals/Avg</t>
  </si>
  <si>
    <t>Gardener's World</t>
  </si>
  <si>
    <t>Charleston/Huntington</t>
  </si>
  <si>
    <t>Tri-Cities</t>
  </si>
  <si>
    <t>Johnstown/Altoona</t>
  </si>
  <si>
    <t>Gardening by the Yard</t>
  </si>
  <si>
    <t>Gardener's World Total/AVG</t>
  </si>
  <si>
    <t>Gardening by the Yard Total/AVG</t>
  </si>
  <si>
    <t>Magazines</t>
  </si>
  <si>
    <t>Television</t>
  </si>
  <si>
    <t>Internet</t>
  </si>
  <si>
    <t>Week 1</t>
  </si>
  <si>
    <t>Week 2</t>
  </si>
  <si>
    <t>Week 3</t>
  </si>
  <si>
    <t>Week 4</t>
  </si>
  <si>
    <t>Scheduling Strategy</t>
  </si>
  <si>
    <t>May</t>
  </si>
  <si>
    <t>June</t>
  </si>
  <si>
    <t>X</t>
  </si>
  <si>
    <t>Continuity</t>
  </si>
  <si>
    <t>Bursting</t>
  </si>
  <si>
    <t>Keywords</t>
  </si>
  <si>
    <t>Cost Per Click (CPC)</t>
  </si>
  <si>
    <t>Total Clicks per Month</t>
  </si>
  <si>
    <t>Number of Months</t>
  </si>
  <si>
    <t>Total Clicks</t>
  </si>
  <si>
    <t>CMP (CPC)</t>
  </si>
  <si>
    <t>heirloom seeds</t>
  </si>
  <si>
    <t>Web Sites</t>
  </si>
  <si>
    <t>Cost/1,000 Impressions</t>
  </si>
  <si>
    <t>Total Impressions/Month (000)</t>
  </si>
  <si>
    <t>Total Cost/Month</t>
  </si>
  <si>
    <t>No. of Months</t>
  </si>
  <si>
    <t>Total No. of Impressions (000)</t>
  </si>
  <si>
    <t>No. of unique visitors/month (000)</t>
  </si>
  <si>
    <t>April</t>
  </si>
  <si>
    <t>vertical gardening</t>
  </si>
  <si>
    <t>organic vegetables</t>
  </si>
  <si>
    <t>fertilizing vegetables</t>
  </si>
  <si>
    <t>tomato seeds</t>
  </si>
  <si>
    <t>vegetables indoors</t>
  </si>
  <si>
    <t>tomato fertilizer</t>
  </si>
  <si>
    <t>organic seeds</t>
  </si>
  <si>
    <t>vegetable seeds for sale</t>
  </si>
  <si>
    <t>when to plant vegetable seeds</t>
  </si>
  <si>
    <t>Media BuyOverview</t>
  </si>
  <si>
    <t>Media Vehicle</t>
  </si>
  <si>
    <t xml:space="preserve">CPM </t>
  </si>
  <si>
    <t>TOTAL/AVG MAGAZINES</t>
  </si>
  <si>
    <t>Gardenign by the Yard</t>
  </si>
  <si>
    <t>TOTAL/AVG TV</t>
  </si>
  <si>
    <t>BANNERS TOTAL/AVG</t>
  </si>
  <si>
    <t>Google Search, AdWords</t>
  </si>
  <si>
    <t>TOTAL/AVG</t>
  </si>
  <si>
    <t>ALL TV Totals/AVG</t>
  </si>
  <si>
    <t>Horticulture Totals/AVG</t>
  </si>
  <si>
    <t>Organic Gardening Totals/Avg</t>
  </si>
  <si>
    <t>finegardening.com</t>
  </si>
  <si>
    <t>ahs.org/gardening-resources</t>
  </si>
  <si>
    <t>hortmag.com</t>
  </si>
  <si>
    <t>bhg.com/gardening/vegetable/vegetables/</t>
  </si>
  <si>
    <t>planetnatural.com/vegetable-gardening-guru</t>
  </si>
  <si>
    <t>growingagreenerworld.com</t>
  </si>
  <si>
    <r>
      <t xml:space="preserve">Better Homes and Gardens: </t>
    </r>
    <r>
      <rPr>
        <b/>
        <sz val="9"/>
        <color theme="1"/>
        <rFont val="Calibri"/>
        <family val="2"/>
        <scheme val="minor"/>
      </rPr>
      <t>Special Interest Publications Garden Ideas and Outdoor Living</t>
    </r>
  </si>
  <si>
    <t>Better Homes and Gardens</t>
  </si>
  <si>
    <t>Considered websites</t>
  </si>
  <si>
    <t>Google Totals/Avg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</si>
</sst>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_(&quot;$&quot;* #,##0.0_);_(&quot;$&quot;* \(#,##0.0\);_(&quot;$&quot;* &quot;-&quot;?_);_(@_)"/>
    <numFmt numFmtId="169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" xfId="0" applyFont="1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4" xfId="0" applyFont="1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66" fontId="0" fillId="0" borderId="5" xfId="2" applyNumberFormat="1" applyFont="1" applyBorder="1" applyAlignment="1">
      <alignment vertical="center"/>
    </xf>
    <xf numFmtId="166" fontId="0" fillId="0" borderId="1" xfId="2" applyNumberFormat="1" applyFont="1" applyBorder="1" applyAlignment="1">
      <alignment horizontal="center"/>
    </xf>
    <xf numFmtId="166" fontId="0" fillId="0" borderId="12" xfId="2" applyNumberFormat="1" applyFont="1" applyBorder="1" applyAlignment="1">
      <alignment horizontal="center"/>
    </xf>
    <xf numFmtId="166" fontId="0" fillId="0" borderId="5" xfId="2" applyNumberFormat="1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4" xfId="0" applyFont="1" applyFill="1" applyBorder="1" applyAlignment="1">
      <alignment horizontal="left" vertical="top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64" fontId="0" fillId="0" borderId="1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2" borderId="20" xfId="0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right"/>
    </xf>
    <xf numFmtId="169" fontId="0" fillId="0" borderId="12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0" fontId="0" fillId="0" borderId="12" xfId="0" applyBorder="1" applyAlignment="1">
      <alignment wrapText="1"/>
    </xf>
    <xf numFmtId="44" fontId="0" fillId="0" borderId="1" xfId="2" applyFont="1" applyBorder="1" applyAlignment="1">
      <alignment wrapText="1"/>
    </xf>
    <xf numFmtId="44" fontId="0" fillId="0" borderId="12" xfId="2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0" borderId="1" xfId="0" applyFont="1" applyBorder="1" applyAlignment="1">
      <alignment horizontal="left" wrapText="1"/>
    </xf>
    <xf numFmtId="0" fontId="0" fillId="0" borderId="22" xfId="0" applyBorder="1"/>
    <xf numFmtId="0" fontId="1" fillId="0" borderId="22" xfId="0" applyFont="1" applyBorder="1"/>
    <xf numFmtId="164" fontId="0" fillId="0" borderId="1" xfId="0" applyNumberForma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5" fontId="0" fillId="0" borderId="12" xfId="2" applyNumberFormat="1" applyFon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9" fontId="0" fillId="0" borderId="24" xfId="0" applyNumberFormat="1" applyBorder="1" applyAlignment="1">
      <alignment horizontal="right"/>
    </xf>
    <xf numFmtId="164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6" fontId="0" fillId="0" borderId="24" xfId="2" applyNumberFormat="1" applyFon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6" fontId="0" fillId="0" borderId="12" xfId="2" applyNumberFormat="1" applyFont="1" applyBorder="1"/>
    <xf numFmtId="0" fontId="0" fillId="5" borderId="8" xfId="0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7" fontId="0" fillId="5" borderId="8" xfId="0" applyNumberFormat="1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168" fontId="0" fillId="5" borderId="8" xfId="0" applyNumberFormat="1" applyFill="1" applyBorder="1" applyAlignment="1">
      <alignment horizontal="center" vertical="center"/>
    </xf>
    <xf numFmtId="6" fontId="0" fillId="0" borderId="22" xfId="0" applyNumberFormat="1" applyBorder="1" applyAlignment="1">
      <alignment horizontal="center" wrapText="1"/>
    </xf>
    <xf numFmtId="3" fontId="0" fillId="0" borderId="1" xfId="0" applyNumberFormat="1" applyBorder="1"/>
    <xf numFmtId="0" fontId="0" fillId="0" borderId="22" xfId="0" applyBorder="1" applyAlignment="1">
      <alignment horizontal="center" wrapText="1"/>
    </xf>
    <xf numFmtId="44" fontId="0" fillId="0" borderId="1" xfId="2" applyFont="1" applyBorder="1"/>
    <xf numFmtId="44" fontId="0" fillId="0" borderId="12" xfId="2" applyFont="1" applyBorder="1"/>
    <xf numFmtId="44" fontId="0" fillId="0" borderId="0" xfId="2" applyFont="1"/>
    <xf numFmtId="44" fontId="1" fillId="2" borderId="21" xfId="2" applyFont="1" applyFill="1" applyBorder="1" applyAlignment="1">
      <alignment horizontal="center" vertical="center" wrapText="1"/>
    </xf>
    <xf numFmtId="166" fontId="0" fillId="0" borderId="1" xfId="2" applyNumberFormat="1" applyFont="1" applyBorder="1"/>
    <xf numFmtId="3" fontId="0" fillId="0" borderId="12" xfId="0" applyNumberFormat="1" applyBorder="1"/>
    <xf numFmtId="164" fontId="0" fillId="0" borderId="1" xfId="1" applyNumberFormat="1" applyFont="1" applyBorder="1"/>
    <xf numFmtId="164" fontId="0" fillId="0" borderId="12" xfId="1" applyNumberFormat="1" applyFont="1" applyBorder="1"/>
    <xf numFmtId="164" fontId="0" fillId="0" borderId="1" xfId="1" applyNumberFormat="1" applyFont="1" applyBorder="1" applyAlignment="1">
      <alignment vertical="center"/>
    </xf>
    <xf numFmtId="0" fontId="1" fillId="0" borderId="13" xfId="0" applyFont="1" applyBorder="1" applyAlignment="1">
      <alignment wrapText="1"/>
    </xf>
    <xf numFmtId="44" fontId="0" fillId="0" borderId="1" xfId="0" applyNumberFormat="1" applyBorder="1"/>
    <xf numFmtId="44" fontId="1" fillId="0" borderId="9" xfId="0" applyNumberFormat="1" applyFont="1" applyBorder="1"/>
    <xf numFmtId="166" fontId="1" fillId="0" borderId="8" xfId="2" applyNumberFormat="1" applyFont="1" applyBorder="1"/>
    <xf numFmtId="44" fontId="0" fillId="0" borderId="5" xfId="0" applyNumberFormat="1" applyBorder="1"/>
    <xf numFmtId="166" fontId="0" fillId="0" borderId="5" xfId="0" applyNumberFormat="1" applyBorder="1"/>
    <xf numFmtId="164" fontId="1" fillId="0" borderId="8" xfId="0" applyNumberFormat="1" applyFont="1" applyBorder="1"/>
    <xf numFmtId="166" fontId="1" fillId="2" borderId="8" xfId="0" applyNumberFormat="1" applyFont="1" applyFill="1" applyBorder="1"/>
    <xf numFmtId="44" fontId="1" fillId="2" borderId="9" xfId="0" applyNumberFormat="1" applyFont="1" applyFill="1" applyBorder="1"/>
    <xf numFmtId="44" fontId="1" fillId="2" borderId="8" xfId="0" applyNumberFormat="1" applyFont="1" applyFill="1" applyBorder="1"/>
    <xf numFmtId="164" fontId="1" fillId="2" borderId="8" xfId="0" applyNumberFormat="1" applyFont="1" applyFill="1" applyBorder="1"/>
    <xf numFmtId="44" fontId="0" fillId="0" borderId="5" xfId="2" applyFont="1" applyBorder="1" applyAlignment="1">
      <alignment horizontal="center" wrapText="1"/>
    </xf>
    <xf numFmtId="166" fontId="0" fillId="0" borderId="22" xfId="2" applyNumberFormat="1" applyFont="1" applyBorder="1" applyAlignment="1">
      <alignment horizontal="center" wrapText="1"/>
    </xf>
    <xf numFmtId="166" fontId="0" fillId="0" borderId="1" xfId="2" applyNumberFormat="1" applyFont="1" applyBorder="1" applyAlignment="1">
      <alignment horizontal="center" wrapText="1"/>
    </xf>
    <xf numFmtId="166" fontId="0" fillId="0" borderId="12" xfId="2" applyNumberFormat="1" applyFont="1" applyBorder="1" applyAlignment="1">
      <alignment horizontal="center" wrapText="1"/>
    </xf>
    <xf numFmtId="166" fontId="0" fillId="0" borderId="5" xfId="2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4" fontId="0" fillId="4" borderId="25" xfId="2" applyFont="1" applyFill="1" applyBorder="1" applyAlignment="1">
      <alignment horizontal="center" wrapText="1"/>
    </xf>
    <xf numFmtId="44" fontId="0" fillId="4" borderId="3" xfId="2" applyFont="1" applyFill="1" applyBorder="1" applyAlignment="1">
      <alignment horizontal="center" wrapText="1"/>
    </xf>
    <xf numFmtId="44" fontId="0" fillId="4" borderId="6" xfId="2" applyFont="1" applyFill="1" applyBorder="1" applyAlignment="1">
      <alignment horizontal="center" wrapText="1"/>
    </xf>
    <xf numFmtId="44" fontId="0" fillId="4" borderId="5" xfId="2" applyFont="1" applyFill="1" applyBorder="1" applyAlignment="1">
      <alignment horizontal="center" wrapText="1"/>
    </xf>
    <xf numFmtId="1" fontId="0" fillId="0" borderId="22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" fontId="0" fillId="0" borderId="5" xfId="0" applyNumberFormat="1" applyBorder="1" applyAlignment="1">
      <alignment horizontal="right" wrapText="1"/>
    </xf>
    <xf numFmtId="1" fontId="0" fillId="4" borderId="22" xfId="0" applyNumberFormat="1" applyFill="1" applyBorder="1" applyAlignment="1">
      <alignment horizontal="right" wrapText="1"/>
    </xf>
    <xf numFmtId="1" fontId="0" fillId="4" borderId="12" xfId="0" applyNumberFormat="1" applyFill="1" applyBorder="1" applyAlignment="1">
      <alignment horizontal="right" wrapText="1"/>
    </xf>
    <xf numFmtId="164" fontId="0" fillId="0" borderId="5" xfId="1" applyNumberFormat="1" applyFont="1" applyBorder="1" applyAlignment="1">
      <alignment horizontal="center" wrapText="1"/>
    </xf>
    <xf numFmtId="164" fontId="0" fillId="0" borderId="5" xfId="1" applyNumberFormat="1" applyFont="1" applyBorder="1" applyAlignment="1">
      <alignment horizontal="right" wrapText="1"/>
    </xf>
    <xf numFmtId="164" fontId="0" fillId="4" borderId="22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4" borderId="5" xfId="1" applyNumberFormat="1" applyFont="1" applyFill="1" applyBorder="1" applyAlignment="1">
      <alignment horizontal="center" vertical="center" wrapText="1"/>
    </xf>
    <xf numFmtId="44" fontId="1" fillId="2" borderId="9" xfId="2" applyFont="1" applyFill="1" applyBorder="1"/>
    <xf numFmtId="0" fontId="0" fillId="0" borderId="27" xfId="0" applyBorder="1"/>
    <xf numFmtId="0" fontId="1" fillId="2" borderId="23" xfId="0" applyFont="1" applyFill="1" applyBorder="1"/>
    <xf numFmtId="1" fontId="0" fillId="0" borderId="12" xfId="0" applyNumberFormat="1" applyBorder="1" applyAlignment="1">
      <alignment horizontal="right" wrapText="1"/>
    </xf>
    <xf numFmtId="166" fontId="0" fillId="0" borderId="26" xfId="2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6" fontId="0" fillId="0" borderId="26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right" wrapText="1"/>
    </xf>
    <xf numFmtId="164" fontId="0" fillId="4" borderId="26" xfId="1" applyNumberFormat="1" applyFont="1" applyFill="1" applyBorder="1" applyAlignment="1">
      <alignment horizontal="center" vertical="center" wrapText="1"/>
    </xf>
    <xf numFmtId="44" fontId="0" fillId="4" borderId="26" xfId="2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6" fontId="0" fillId="0" borderId="26" xfId="2" applyNumberFormat="1" applyFont="1" applyBorder="1" applyAlignment="1">
      <alignment horizontal="center" vertical="center" wrapText="1"/>
    </xf>
    <xf numFmtId="1" fontId="0" fillId="0" borderId="26" xfId="0" applyNumberFormat="1" applyBorder="1" applyAlignment="1">
      <alignment horizontal="right" wrapText="1"/>
    </xf>
    <xf numFmtId="164" fontId="0" fillId="0" borderId="26" xfId="1" applyNumberFormat="1" applyFont="1" applyBorder="1" applyAlignment="1">
      <alignment horizontal="center" vertical="center" wrapText="1"/>
    </xf>
    <xf numFmtId="44" fontId="0" fillId="0" borderId="26" xfId="2" applyFont="1" applyBorder="1" applyAlignment="1">
      <alignment horizontal="center" wrapText="1"/>
    </xf>
    <xf numFmtId="0" fontId="6" fillId="0" borderId="26" xfId="0" applyFont="1" applyBorder="1" applyAlignment="1">
      <alignment horizontal="right" wrapText="1"/>
    </xf>
    <xf numFmtId="0" fontId="6" fillId="0" borderId="2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6" fontId="0" fillId="2" borderId="8" xfId="0" applyNumberForma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44" fontId="0" fillId="2" borderId="9" xfId="0" applyNumberFormat="1" applyFill="1" applyBorder="1" applyAlignment="1">
      <alignment horizontal="center"/>
    </xf>
    <xf numFmtId="166" fontId="0" fillId="2" borderId="8" xfId="2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6" fontId="1" fillId="0" borderId="8" xfId="0" applyNumberFormat="1" applyFont="1" applyBorder="1"/>
    <xf numFmtId="0" fontId="2" fillId="3" borderId="16" xfId="0" applyFont="1" applyFill="1" applyBorder="1" applyAlignment="1"/>
    <xf numFmtId="0" fontId="2" fillId="0" borderId="0" xfId="0" applyFont="1" applyFill="1" applyBorder="1" applyAlignment="1"/>
    <xf numFmtId="0" fontId="1" fillId="0" borderId="12" xfId="0" applyFont="1" applyBorder="1" applyAlignment="1">
      <alignment horizontal="left" wrapText="1"/>
    </xf>
    <xf numFmtId="0" fontId="1" fillId="0" borderId="19" xfId="0" applyFont="1" applyBorder="1"/>
    <xf numFmtId="0" fontId="1" fillId="0" borderId="20" xfId="0" applyFont="1" applyBorder="1"/>
    <xf numFmtId="166" fontId="1" fillId="0" borderId="28" xfId="0" applyNumberFormat="1" applyFont="1" applyBorder="1"/>
    <xf numFmtId="44" fontId="1" fillId="0" borderId="29" xfId="0" applyNumberFormat="1" applyFont="1" applyBorder="1"/>
    <xf numFmtId="0" fontId="0" fillId="0" borderId="20" xfId="0" applyBorder="1"/>
    <xf numFmtId="164" fontId="0" fillId="0" borderId="20" xfId="0" applyNumberFormat="1" applyBorder="1"/>
    <xf numFmtId="166" fontId="0" fillId="0" borderId="20" xfId="2" applyNumberFormat="1" applyFont="1" applyBorder="1"/>
    <xf numFmtId="164" fontId="0" fillId="0" borderId="20" xfId="1" applyNumberFormat="1" applyFont="1" applyBorder="1"/>
    <xf numFmtId="166" fontId="0" fillId="0" borderId="20" xfId="0" applyNumberFormat="1" applyBorder="1"/>
    <xf numFmtId="43" fontId="0" fillId="0" borderId="20" xfId="1" applyNumberFormat="1" applyFont="1" applyBorder="1"/>
    <xf numFmtId="0" fontId="1" fillId="0" borderId="30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1" fillId="0" borderId="35" xfId="0" applyFont="1" applyBorder="1"/>
    <xf numFmtId="0" fontId="1" fillId="0" borderId="32" xfId="0" applyFont="1" applyBorder="1"/>
    <xf numFmtId="0" fontId="0" fillId="5" borderId="31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44" fontId="0" fillId="0" borderId="38" xfId="0" applyNumberForma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44" fontId="0" fillId="0" borderId="40" xfId="0" applyNumberFormat="1" applyFill="1" applyBorder="1" applyAlignment="1">
      <alignment horizontal="center"/>
    </xf>
    <xf numFmtId="0" fontId="0" fillId="0" borderId="39" xfId="0" applyBorder="1"/>
    <xf numFmtId="44" fontId="0" fillId="0" borderId="38" xfId="2" applyFont="1" applyBorder="1"/>
    <xf numFmtId="44" fontId="0" fillId="0" borderId="39" xfId="2" applyFont="1" applyBorder="1"/>
    <xf numFmtId="44" fontId="0" fillId="0" borderId="41" xfId="2" applyFont="1" applyBorder="1"/>
    <xf numFmtId="44" fontId="1" fillId="0" borderId="38" xfId="2" applyFont="1" applyBorder="1"/>
    <xf numFmtId="0" fontId="0" fillId="0" borderId="26" xfId="0" applyBorder="1"/>
    <xf numFmtId="44" fontId="0" fillId="0" borderId="26" xfId="2" applyFont="1" applyBorder="1"/>
    <xf numFmtId="164" fontId="0" fillId="0" borderId="26" xfId="1" applyNumberFormat="1" applyFont="1" applyBorder="1"/>
    <xf numFmtId="166" fontId="0" fillId="0" borderId="26" xfId="2" applyNumberFormat="1" applyFont="1" applyBorder="1"/>
    <xf numFmtId="3" fontId="0" fillId="0" borderId="26" xfId="0" applyNumberFormat="1" applyBorder="1"/>
    <xf numFmtId="44" fontId="0" fillId="0" borderId="42" xfId="2" applyFont="1" applyBorder="1"/>
    <xf numFmtId="0" fontId="1" fillId="2" borderId="43" xfId="0" applyFont="1" applyFill="1" applyBorder="1" applyAlignment="1">
      <alignment horizontal="center" vertical="center" wrapText="1"/>
    </xf>
    <xf numFmtId="0" fontId="0" fillId="0" borderId="43" xfId="0" applyBorder="1"/>
    <xf numFmtId="0" fontId="1" fillId="0" borderId="44" xfId="0" applyFont="1" applyBorder="1"/>
    <xf numFmtId="0" fontId="0" fillId="0" borderId="32" xfId="0" applyBorder="1"/>
    <xf numFmtId="0" fontId="0" fillId="0" borderId="45" xfId="0" applyBorder="1"/>
    <xf numFmtId="0" fontId="1" fillId="2" borderId="46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166" fontId="0" fillId="0" borderId="3" xfId="0" applyNumberFormat="1" applyBorder="1" applyAlignment="1">
      <alignment wrapText="1"/>
    </xf>
    <xf numFmtId="0" fontId="0" fillId="0" borderId="11" xfId="0" applyBorder="1" applyAlignment="1">
      <alignment wrapText="1"/>
    </xf>
    <xf numFmtId="166" fontId="0" fillId="0" borderId="49" xfId="0" applyNumberFormat="1" applyBorder="1" applyAlignment="1">
      <alignment wrapText="1"/>
    </xf>
    <xf numFmtId="0" fontId="1" fillId="0" borderId="7" xfId="0" applyFont="1" applyFill="1" applyBorder="1" applyAlignment="1">
      <alignment wrapText="1"/>
    </xf>
    <xf numFmtId="44" fontId="1" fillId="0" borderId="8" xfId="0" applyNumberFormat="1" applyFont="1" applyBorder="1"/>
    <xf numFmtId="0" fontId="1" fillId="0" borderId="8" xfId="0" applyFont="1" applyFill="1" applyBorder="1" applyAlignment="1">
      <alignment wrapText="1"/>
    </xf>
    <xf numFmtId="166" fontId="1" fillId="0" borderId="9" xfId="0" applyNumberFormat="1" applyFont="1" applyFill="1" applyBorder="1" applyAlignment="1">
      <alignment wrapText="1"/>
    </xf>
    <xf numFmtId="0" fontId="0" fillId="0" borderId="6" xfId="0" applyBorder="1"/>
    <xf numFmtId="0" fontId="1" fillId="0" borderId="2" xfId="0" applyFont="1" applyBorder="1"/>
    <xf numFmtId="0" fontId="0" fillId="0" borderId="3" xfId="0" applyBorder="1"/>
    <xf numFmtId="0" fontId="1" fillId="0" borderId="11" xfId="0" applyFont="1" applyBorder="1"/>
    <xf numFmtId="0" fontId="0" fillId="0" borderId="49" xfId="0" applyBorder="1"/>
    <xf numFmtId="0" fontId="0" fillId="0" borderId="50" xfId="0" applyBorder="1"/>
    <xf numFmtId="0" fontId="0" fillId="0" borderId="26" xfId="0" applyBorder="1" applyAlignment="1">
      <alignment horizontal="center"/>
    </xf>
    <xf numFmtId="0" fontId="0" fillId="0" borderId="51" xfId="0" applyBorder="1"/>
    <xf numFmtId="44" fontId="0" fillId="5" borderId="36" xfId="0" applyNumberForma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G20" sqref="G20"/>
    </sheetView>
  </sheetViews>
  <sheetFormatPr defaultRowHeight="15" x14ac:dyDescent="0.25"/>
  <cols>
    <col min="1" max="1" width="50.7109375" customWidth="1"/>
    <col min="2" max="2" width="15.85546875" bestFit="1" customWidth="1"/>
    <col min="3" max="3" width="29.7109375" customWidth="1"/>
    <col min="4" max="4" width="14.7109375" customWidth="1"/>
  </cols>
  <sheetData>
    <row r="1" spans="1:6" x14ac:dyDescent="0.25">
      <c r="A1" s="1" t="s">
        <v>2</v>
      </c>
    </row>
    <row r="2" spans="1:6" x14ac:dyDescent="0.25">
      <c r="A2" s="2" t="s">
        <v>0</v>
      </c>
    </row>
    <row r="3" spans="1:6" ht="15.75" thickBot="1" x14ac:dyDescent="0.3"/>
    <row r="4" spans="1:6" ht="16.5" thickBot="1" x14ac:dyDescent="0.3">
      <c r="A4" s="212" t="s">
        <v>84</v>
      </c>
      <c r="B4" s="213"/>
      <c r="C4" s="213"/>
      <c r="D4" s="151"/>
      <c r="E4" s="152"/>
      <c r="F4" s="152"/>
    </row>
    <row r="5" spans="1:6" ht="15.75" thickBot="1" x14ac:dyDescent="0.3"/>
    <row r="6" spans="1:6" x14ac:dyDescent="0.25">
      <c r="A6" s="59" t="s">
        <v>85</v>
      </c>
      <c r="B6" s="60" t="s">
        <v>26</v>
      </c>
      <c r="C6" s="60" t="s">
        <v>27</v>
      </c>
      <c r="D6" s="61" t="s">
        <v>86</v>
      </c>
    </row>
    <row r="7" spans="1:6" x14ac:dyDescent="0.25">
      <c r="A7" s="3"/>
      <c r="B7" s="3"/>
      <c r="C7" s="3"/>
      <c r="D7" s="3"/>
    </row>
    <row r="8" spans="1:6" x14ac:dyDescent="0.25">
      <c r="A8" s="57" t="s">
        <v>47</v>
      </c>
      <c r="B8" s="58"/>
      <c r="C8" s="58"/>
      <c r="D8" s="58"/>
    </row>
    <row r="9" spans="1:6" ht="13.5" customHeight="1" x14ac:dyDescent="0.25">
      <c r="A9" s="62" t="str">
        <f>Mags!A7</f>
        <v>The American Gardener</v>
      </c>
      <c r="B9" s="3">
        <f>Mags!E7</f>
        <v>2</v>
      </c>
      <c r="C9" s="89">
        <f>Mags!F7</f>
        <v>5700</v>
      </c>
      <c r="D9" s="85">
        <f>Mags!J7</f>
        <v>67.857142857142861</v>
      </c>
    </row>
    <row r="10" spans="1:6" x14ac:dyDescent="0.25">
      <c r="A10" s="62" t="s">
        <v>31</v>
      </c>
      <c r="B10" s="83">
        <f>Mags!E11</f>
        <v>10</v>
      </c>
      <c r="C10" s="89">
        <f>Mags!F11</f>
        <v>36580</v>
      </c>
      <c r="D10" s="85">
        <f>Mags!J11</f>
        <v>8.2259466170080699</v>
      </c>
    </row>
    <row r="11" spans="1:6" x14ac:dyDescent="0.25">
      <c r="A11" s="62" t="s">
        <v>29</v>
      </c>
      <c r="B11" s="83">
        <f>Mags!E12</f>
        <v>2</v>
      </c>
      <c r="C11" s="89">
        <f>Mags!F12</f>
        <v>24270</v>
      </c>
      <c r="D11" s="85">
        <f>Mags!J12</f>
        <v>38.646496815286625</v>
      </c>
    </row>
    <row r="12" spans="1:6" x14ac:dyDescent="0.25">
      <c r="A12" s="62" t="s">
        <v>37</v>
      </c>
      <c r="B12" s="83">
        <f>Mags!E15</f>
        <v>11</v>
      </c>
      <c r="C12" s="89">
        <f>Mags!F15</f>
        <v>91197</v>
      </c>
      <c r="D12" s="85">
        <f>Mags!J15</f>
        <v>32.148505474376584</v>
      </c>
    </row>
    <row r="13" spans="1:6" ht="30" customHeight="1" thickBot="1" x14ac:dyDescent="0.3">
      <c r="A13" s="153" t="str">
        <f>Mags!A16</f>
        <v>Better Homes and Gardens: Special Interest Publications Garden Ideas and Outdoor Living</v>
      </c>
      <c r="B13" s="90">
        <f>Mags!E16</f>
        <v>3</v>
      </c>
      <c r="C13" s="76">
        <f>Mags!F16</f>
        <v>270912</v>
      </c>
      <c r="D13" s="86">
        <f>Mags!J16</f>
        <v>3.5519194461925738</v>
      </c>
    </row>
    <row r="14" spans="1:6" x14ac:dyDescent="0.25">
      <c r="A14" s="154" t="s">
        <v>87</v>
      </c>
      <c r="B14" s="155">
        <f>Mags!E18</f>
        <v>28</v>
      </c>
      <c r="C14" s="156">
        <f>Mags!F18</f>
        <v>428659</v>
      </c>
      <c r="D14" s="157">
        <f>Mags!J18</f>
        <v>30.086002242001349</v>
      </c>
    </row>
    <row r="15" spans="1:6" x14ac:dyDescent="0.25">
      <c r="A15" s="15"/>
      <c r="B15" s="15"/>
      <c r="C15" s="15"/>
      <c r="D15" s="15"/>
    </row>
    <row r="16" spans="1:6" x14ac:dyDescent="0.25">
      <c r="A16" s="57" t="s">
        <v>48</v>
      </c>
      <c r="B16" s="57"/>
      <c r="C16" s="57"/>
      <c r="D16" s="57"/>
    </row>
    <row r="17" spans="1:4" x14ac:dyDescent="0.25">
      <c r="A17" s="3" t="s">
        <v>40</v>
      </c>
      <c r="B17" s="3">
        <f>TV!J11</f>
        <v>180</v>
      </c>
      <c r="C17" s="89">
        <f>TV!K11</f>
        <v>7181.9999999999991</v>
      </c>
      <c r="D17" s="95">
        <f>TV!L11</f>
        <v>6.0146320298339724</v>
      </c>
    </row>
    <row r="18" spans="1:4" ht="15.75" thickBot="1" x14ac:dyDescent="0.3">
      <c r="A18" s="3" t="s">
        <v>88</v>
      </c>
      <c r="B18" s="3">
        <f>TV!J17</f>
        <v>180</v>
      </c>
      <c r="C18" s="89">
        <f>TV!K17</f>
        <v>5130</v>
      </c>
      <c r="D18" s="95">
        <f>TV!L17</f>
        <v>6.0146320298339724</v>
      </c>
    </row>
    <row r="19" spans="1:4" ht="15.75" thickBot="1" x14ac:dyDescent="0.3">
      <c r="A19" s="55" t="s">
        <v>89</v>
      </c>
      <c r="B19" s="56">
        <f>TV!J19</f>
        <v>360</v>
      </c>
      <c r="C19" s="97">
        <f>TV!K19</f>
        <v>12312</v>
      </c>
      <c r="D19" s="96">
        <f>TV!L19</f>
        <v>6.0146320298339724</v>
      </c>
    </row>
    <row r="20" spans="1:4" x14ac:dyDescent="0.25">
      <c r="A20" s="64"/>
      <c r="B20" s="64"/>
      <c r="C20" s="64"/>
      <c r="D20" s="64"/>
    </row>
    <row r="21" spans="1:4" x14ac:dyDescent="0.25">
      <c r="A21" s="57" t="s">
        <v>49</v>
      </c>
      <c r="B21" s="58"/>
      <c r="C21" s="58"/>
      <c r="D21" s="58"/>
    </row>
    <row r="22" spans="1:4" x14ac:dyDescent="0.25">
      <c r="A22" s="16" t="str">
        <f>Internet!A7</f>
        <v>hortmag.com</v>
      </c>
      <c r="B22" s="91">
        <f>Internet!F7</f>
        <v>1350</v>
      </c>
      <c r="C22" s="99">
        <f>Internet!G7</f>
        <v>4968</v>
      </c>
      <c r="D22" s="98">
        <f>Internet!I7</f>
        <v>0.76702176933765631</v>
      </c>
    </row>
    <row r="23" spans="1:4" x14ac:dyDescent="0.25">
      <c r="A23" s="16" t="str">
        <f>Internet!A8</f>
        <v>bhg.com/gardening/vegetable/vegetables/</v>
      </c>
      <c r="B23" s="91">
        <f>Internet!F8</f>
        <v>6000</v>
      </c>
      <c r="C23" s="99">
        <f>Internet!G8</f>
        <v>22080</v>
      </c>
      <c r="D23" s="98">
        <f>Internet!I8</f>
        <v>1.7366682397357245</v>
      </c>
    </row>
    <row r="24" spans="1:4" s="4" customFormat="1" x14ac:dyDescent="0.25">
      <c r="A24" s="16" t="str">
        <f>Internet!A9</f>
        <v>ahs.org/gardening-resources</v>
      </c>
      <c r="B24" s="91">
        <f>Internet!F9</f>
        <v>2100</v>
      </c>
      <c r="C24" s="99">
        <f>Internet!G9</f>
        <v>7728</v>
      </c>
      <c r="D24" s="98">
        <f>Internet!I9</f>
        <v>0.17523809523809525</v>
      </c>
    </row>
    <row r="25" spans="1:4" s="4" customFormat="1" ht="15.75" thickBot="1" x14ac:dyDescent="0.3">
      <c r="A25" s="63" t="str">
        <f>Internet!A10</f>
        <v>finegardening.com</v>
      </c>
      <c r="B25" s="92">
        <f>Internet!F10</f>
        <v>3300</v>
      </c>
      <c r="C25" s="99">
        <f>Internet!G10</f>
        <v>12144</v>
      </c>
      <c r="D25" s="98">
        <f>Internet!I10</f>
        <v>2.7135914194737723E-2</v>
      </c>
    </row>
    <row r="26" spans="1:4" ht="15.75" thickBot="1" x14ac:dyDescent="0.3">
      <c r="A26" s="55" t="s">
        <v>90</v>
      </c>
      <c r="B26" s="100">
        <f>Internet!C11</f>
        <v>4250</v>
      </c>
      <c r="C26" s="150">
        <f>Internet!G11</f>
        <v>46920</v>
      </c>
      <c r="D26" s="96">
        <f>Internet!I11</f>
        <v>0.67651600462655348</v>
      </c>
    </row>
    <row r="27" spans="1:4" ht="15.75" thickBot="1" x14ac:dyDescent="0.3">
      <c r="A27" s="63"/>
      <c r="B27" s="63"/>
      <c r="C27" s="63"/>
      <c r="D27" s="63"/>
    </row>
    <row r="28" spans="1:4" ht="15.75" thickBot="1" x14ac:dyDescent="0.3">
      <c r="A28" s="36" t="s">
        <v>91</v>
      </c>
      <c r="B28" s="37">
        <f>Search!E17</f>
        <v>2580</v>
      </c>
      <c r="C28" s="103">
        <f>Search!F17</f>
        <v>4144.7999999999993</v>
      </c>
      <c r="D28" s="125">
        <f>Search!G17</f>
        <v>1893</v>
      </c>
    </row>
    <row r="29" spans="1:4" ht="15.75" thickBot="1" x14ac:dyDescent="0.3">
      <c r="A29" s="63"/>
      <c r="B29" s="63"/>
      <c r="C29" s="63"/>
      <c r="D29" s="63"/>
    </row>
    <row r="30" spans="1:4" ht="15.75" thickBot="1" x14ac:dyDescent="0.3">
      <c r="A30" s="36" t="s">
        <v>92</v>
      </c>
      <c r="B30" s="104">
        <f>SUM(B14,B19)</f>
        <v>388</v>
      </c>
      <c r="C30" s="101">
        <f>SUM(C14,C19,C26,C28)</f>
        <v>492035.8</v>
      </c>
      <c r="D30" s="102">
        <f>AVERAGE(D14,D19)</f>
        <v>18.050317135917659</v>
      </c>
    </row>
  </sheetData>
  <mergeCells count="1">
    <mergeCell ref="A4:C4"/>
  </mergeCells>
  <pageMargins left="0.25" right="0.25" top="0.75" bottom="0.75" header="0.3" footer="0.3"/>
  <pageSetup scale="9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6" zoomScale="120" zoomScaleNormal="120" workbookViewId="0">
      <selection activeCell="A20" sqref="A20"/>
    </sheetView>
  </sheetViews>
  <sheetFormatPr defaultRowHeight="15" x14ac:dyDescent="0.25"/>
  <cols>
    <col min="1" max="1" width="28.7109375" customWidth="1"/>
    <col min="2" max="2" width="11.42578125" customWidth="1"/>
    <col min="3" max="3" width="9.140625" customWidth="1"/>
    <col min="4" max="6" width="11" customWidth="1"/>
    <col min="7" max="7" width="11.42578125" customWidth="1"/>
    <col min="8" max="8" width="10.28515625" customWidth="1"/>
    <col min="9" max="9" width="11" customWidth="1"/>
    <col min="10" max="10" width="11.28515625" customWidth="1"/>
  </cols>
  <sheetData>
    <row r="1" spans="1:10" x14ac:dyDescent="0.25">
      <c r="A1" s="1" t="s">
        <v>2</v>
      </c>
    </row>
    <row r="2" spans="1:10" x14ac:dyDescent="0.25">
      <c r="A2" s="2" t="s">
        <v>0</v>
      </c>
    </row>
    <row r="3" spans="1:10" ht="15.75" thickBot="1" x14ac:dyDescent="0.3"/>
    <row r="4" spans="1:10" ht="16.5" thickBot="1" x14ac:dyDescent="0.3">
      <c r="A4" s="212" t="s">
        <v>1</v>
      </c>
      <c r="B4" s="214"/>
    </row>
    <row r="5" spans="1:10" ht="15.75" thickBot="1" x14ac:dyDescent="0.3"/>
    <row r="6" spans="1:10" ht="51.75" customHeight="1" thickBot="1" x14ac:dyDescent="0.3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7" t="s">
        <v>16</v>
      </c>
    </row>
    <row r="7" spans="1:10" ht="19.5" customHeight="1" x14ac:dyDescent="0.25">
      <c r="A7" s="94" t="s">
        <v>30</v>
      </c>
      <c r="B7" s="106">
        <v>2850</v>
      </c>
      <c r="C7" s="84" t="s">
        <v>33</v>
      </c>
      <c r="D7" s="84" t="s">
        <v>32</v>
      </c>
      <c r="E7" s="84">
        <v>2</v>
      </c>
      <c r="F7" s="82">
        <f>B7*E7</f>
        <v>5700</v>
      </c>
      <c r="G7" s="115">
        <v>21</v>
      </c>
      <c r="H7" s="84">
        <v>2</v>
      </c>
      <c r="I7" s="122">
        <f>G7*H7</f>
        <v>42</v>
      </c>
      <c r="J7" s="111">
        <f>B7/I7</f>
        <v>67.857142857142861</v>
      </c>
    </row>
    <row r="8" spans="1:10" x14ac:dyDescent="0.25">
      <c r="A8" s="216" t="s">
        <v>31</v>
      </c>
      <c r="B8" s="107">
        <v>5963</v>
      </c>
      <c r="C8" s="12" t="s">
        <v>33</v>
      </c>
      <c r="D8" s="12" t="s">
        <v>32</v>
      </c>
      <c r="E8" s="12">
        <v>2</v>
      </c>
      <c r="F8" s="44">
        <f t="shared" ref="F8:F14" si="0">B8*E8</f>
        <v>11926</v>
      </c>
      <c r="G8" s="116">
        <v>179</v>
      </c>
      <c r="H8" s="12">
        <v>3</v>
      </c>
      <c r="I8" s="123">
        <f t="shared" ref="I8:I14" si="1">G8*H8</f>
        <v>537</v>
      </c>
      <c r="J8" s="112">
        <f t="shared" ref="J8:J14" si="2">B8/I8</f>
        <v>11.104283054003725</v>
      </c>
    </row>
    <row r="9" spans="1:10" x14ac:dyDescent="0.25">
      <c r="A9" s="215"/>
      <c r="B9" s="108">
        <v>2519</v>
      </c>
      <c r="C9" s="14" t="s">
        <v>34</v>
      </c>
      <c r="D9" s="14" t="s">
        <v>35</v>
      </c>
      <c r="E9" s="14">
        <v>6</v>
      </c>
      <c r="F9" s="11">
        <f t="shared" si="0"/>
        <v>15114</v>
      </c>
      <c r="G9" s="116">
        <v>179</v>
      </c>
      <c r="H9" s="14">
        <v>3</v>
      </c>
      <c r="I9" s="124">
        <f t="shared" si="1"/>
        <v>537</v>
      </c>
      <c r="J9" s="113">
        <f t="shared" si="2"/>
        <v>4.6908752327746743</v>
      </c>
    </row>
    <row r="10" spans="1:10" x14ac:dyDescent="0.25">
      <c r="A10" s="215"/>
      <c r="B10" s="108">
        <v>4770</v>
      </c>
      <c r="C10" s="14" t="s">
        <v>33</v>
      </c>
      <c r="D10" s="14" t="s">
        <v>35</v>
      </c>
      <c r="E10" s="14">
        <v>2</v>
      </c>
      <c r="F10" s="82">
        <f t="shared" si="0"/>
        <v>9540</v>
      </c>
      <c r="G10" s="128">
        <v>179</v>
      </c>
      <c r="H10" s="14">
        <v>3</v>
      </c>
      <c r="I10" s="122">
        <f t="shared" si="1"/>
        <v>537</v>
      </c>
      <c r="J10" s="111">
        <f t="shared" si="2"/>
        <v>8.8826815642458108</v>
      </c>
    </row>
    <row r="11" spans="1:10" ht="15.75" customHeight="1" thickBot="1" x14ac:dyDescent="0.3">
      <c r="A11" s="141" t="s">
        <v>94</v>
      </c>
      <c r="B11" s="129"/>
      <c r="C11" s="130"/>
      <c r="D11" s="130"/>
      <c r="E11" s="130">
        <f>SUM(E8:E10)</f>
        <v>10</v>
      </c>
      <c r="F11" s="131">
        <f>SUM(F8:F10)</f>
        <v>36580</v>
      </c>
      <c r="G11" s="132">
        <v>179</v>
      </c>
      <c r="H11" s="130">
        <v>3</v>
      </c>
      <c r="I11" s="133">
        <f t="shared" si="1"/>
        <v>537</v>
      </c>
      <c r="J11" s="134">
        <f>AVERAGE(J8:J10)</f>
        <v>8.2259466170080699</v>
      </c>
    </row>
    <row r="12" spans="1:10" ht="18.75" customHeight="1" x14ac:dyDescent="0.25">
      <c r="A12" s="110" t="s">
        <v>29</v>
      </c>
      <c r="B12" s="109">
        <v>12135</v>
      </c>
      <c r="C12" s="10" t="s">
        <v>33</v>
      </c>
      <c r="D12" s="10" t="s">
        <v>36</v>
      </c>
      <c r="E12" s="10">
        <v>2</v>
      </c>
      <c r="F12" s="11">
        <f t="shared" si="0"/>
        <v>24270</v>
      </c>
      <c r="G12" s="117">
        <v>157</v>
      </c>
      <c r="H12" s="10">
        <v>2</v>
      </c>
      <c r="I12" s="124">
        <f t="shared" si="1"/>
        <v>314</v>
      </c>
      <c r="J12" s="114">
        <f t="shared" si="2"/>
        <v>38.646496815286625</v>
      </c>
    </row>
    <row r="13" spans="1:10" x14ac:dyDescent="0.25">
      <c r="A13" s="215" t="s">
        <v>37</v>
      </c>
      <c r="B13" s="106">
        <v>16765</v>
      </c>
      <c r="C13" s="84" t="s">
        <v>33</v>
      </c>
      <c r="D13" s="84" t="s">
        <v>35</v>
      </c>
      <c r="E13" s="84">
        <v>3</v>
      </c>
      <c r="F13" s="11">
        <f t="shared" si="0"/>
        <v>50295</v>
      </c>
      <c r="G13" s="118">
        <f>204</f>
        <v>204</v>
      </c>
      <c r="H13" s="84">
        <v>2</v>
      </c>
      <c r="I13" s="124">
        <f t="shared" si="1"/>
        <v>408</v>
      </c>
      <c r="J13" s="113">
        <f t="shared" si="2"/>
        <v>41.090686274509807</v>
      </c>
    </row>
    <row r="14" spans="1:10" ht="12" customHeight="1" x14ac:dyDescent="0.25">
      <c r="A14" s="215"/>
      <c r="B14" s="108">
        <v>6817</v>
      </c>
      <c r="C14" s="14" t="s">
        <v>38</v>
      </c>
      <c r="D14" s="14" t="s">
        <v>35</v>
      </c>
      <c r="E14" s="14">
        <v>6</v>
      </c>
      <c r="F14" s="82">
        <f t="shared" si="0"/>
        <v>40902</v>
      </c>
      <c r="G14" s="119">
        <f>204</f>
        <v>204</v>
      </c>
      <c r="H14" s="14">
        <v>2</v>
      </c>
      <c r="I14" s="122">
        <f t="shared" si="1"/>
        <v>408</v>
      </c>
      <c r="J14" s="111">
        <f t="shared" si="2"/>
        <v>16.708333333333332</v>
      </c>
    </row>
    <row r="15" spans="1:10" ht="18" customHeight="1" thickBot="1" x14ac:dyDescent="0.3">
      <c r="A15" s="140" t="s">
        <v>95</v>
      </c>
      <c r="B15" s="129"/>
      <c r="C15" s="135"/>
      <c r="D15" s="135"/>
      <c r="E15" s="135">
        <f>SUM(E12:E14)</f>
        <v>11</v>
      </c>
      <c r="F15" s="136">
        <f>SUM(F13:F14)</f>
        <v>91197</v>
      </c>
      <c r="G15" s="137">
        <v>204</v>
      </c>
      <c r="H15" s="135">
        <v>2</v>
      </c>
      <c r="I15" s="138">
        <v>408</v>
      </c>
      <c r="J15" s="139">
        <f>AVERAGE(J12:J14)</f>
        <v>32.148505474376584</v>
      </c>
    </row>
    <row r="16" spans="1:10" s="4" customFormat="1" ht="39.75" customHeight="1" x14ac:dyDescent="0.25">
      <c r="A16" s="110" t="s">
        <v>102</v>
      </c>
      <c r="B16" s="109">
        <v>90304</v>
      </c>
      <c r="C16" s="10" t="s">
        <v>33</v>
      </c>
      <c r="D16" s="10" t="s">
        <v>32</v>
      </c>
      <c r="E16" s="10">
        <v>3</v>
      </c>
      <c r="F16" s="109">
        <f>B16*E16</f>
        <v>270912</v>
      </c>
      <c r="G16" s="121">
        <v>6356</v>
      </c>
      <c r="H16" s="10">
        <v>4</v>
      </c>
      <c r="I16" s="120">
        <f>G16*H16</f>
        <v>25424</v>
      </c>
      <c r="J16" s="105">
        <f>B16/I16</f>
        <v>3.5519194461925738</v>
      </c>
    </row>
    <row r="17" spans="1:10" s="4" customFormat="1" ht="15" customHeight="1" thickBot="1" x14ac:dyDescent="0.3">
      <c r="A17" s="142"/>
      <c r="B17" s="108"/>
      <c r="C17" s="14"/>
      <c r="D17" s="14"/>
      <c r="E17" s="14"/>
      <c r="F17" s="13"/>
      <c r="G17" s="14"/>
      <c r="H17" s="14"/>
      <c r="I17" s="14"/>
      <c r="J17" s="14"/>
    </row>
    <row r="18" spans="1:10" ht="15.75" thickBot="1" x14ac:dyDescent="0.3">
      <c r="A18" s="143" t="s">
        <v>39</v>
      </c>
      <c r="B18" s="148">
        <f>SUM(B7:B16)</f>
        <v>142123</v>
      </c>
      <c r="C18" s="144"/>
      <c r="D18" s="144"/>
      <c r="E18" s="144">
        <f>SUM(E7,E11,E15,E12,E16)</f>
        <v>28</v>
      </c>
      <c r="F18" s="145">
        <f>SUM(F7,F11,F12,F15,F16)</f>
        <v>428659</v>
      </c>
      <c r="G18" s="149">
        <f>SUM(G7,G11,G12,G15,G16)</f>
        <v>6917</v>
      </c>
      <c r="H18" s="146">
        <f>AVERAGE(H7,H11,H12,H15,H4)</f>
        <v>2.25</v>
      </c>
      <c r="I18" s="149">
        <f>SUM(I7,I11,I12,I15,I16)</f>
        <v>26725</v>
      </c>
      <c r="J18" s="147">
        <f>AVERAGE(J7,J11,J12,J15,J16)</f>
        <v>30.086002242001349</v>
      </c>
    </row>
  </sheetData>
  <mergeCells count="3">
    <mergeCell ref="A4:B4"/>
    <mergeCell ref="A13:A14"/>
    <mergeCell ref="A8:A10"/>
  </mergeCells>
  <pageMargins left="0.25" right="0.25" top="0.75" bottom="0.75" header="0.3" footer="0.3"/>
  <pageSetup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A20" sqref="A20"/>
    </sheetView>
  </sheetViews>
  <sheetFormatPr defaultRowHeight="15" x14ac:dyDescent="0.25"/>
  <cols>
    <col min="1" max="1" width="41.42578125" customWidth="1"/>
    <col min="2" max="2" width="15.140625" customWidth="1"/>
    <col min="3" max="3" width="12.28515625" customWidth="1"/>
    <col min="4" max="4" width="13" customWidth="1"/>
    <col min="5" max="5" width="8.28515625" customWidth="1"/>
    <col min="6" max="6" width="11.7109375" customWidth="1"/>
    <col min="7" max="8" width="14.140625" customWidth="1"/>
    <col min="9" max="9" width="13.140625" style="87" customWidth="1"/>
  </cols>
  <sheetData>
    <row r="1" spans="1:12" x14ac:dyDescent="0.25">
      <c r="A1" s="1" t="s">
        <v>2</v>
      </c>
    </row>
    <row r="2" spans="1:12" x14ac:dyDescent="0.25">
      <c r="A2" s="2" t="s">
        <v>0</v>
      </c>
    </row>
    <row r="3" spans="1:12" ht="15.75" thickBot="1" x14ac:dyDescent="0.3"/>
    <row r="4" spans="1:12" ht="16.5" thickBot="1" x14ac:dyDescent="0.3">
      <c r="A4" s="212" t="s">
        <v>4</v>
      </c>
      <c r="B4" s="214"/>
    </row>
    <row r="5" spans="1:12" ht="15.75" thickBot="1" x14ac:dyDescent="0.3"/>
    <row r="6" spans="1:12" ht="50.25" customHeight="1" x14ac:dyDescent="0.25">
      <c r="A6" s="187" t="s">
        <v>67</v>
      </c>
      <c r="B6" s="48" t="s">
        <v>68</v>
      </c>
      <c r="C6" s="48" t="s">
        <v>69</v>
      </c>
      <c r="D6" s="48" t="s">
        <v>70</v>
      </c>
      <c r="E6" s="48" t="s">
        <v>71</v>
      </c>
      <c r="F6" s="48" t="s">
        <v>72</v>
      </c>
      <c r="G6" s="48" t="s">
        <v>27</v>
      </c>
      <c r="H6" s="48" t="s">
        <v>73</v>
      </c>
      <c r="I6" s="88" t="s">
        <v>16</v>
      </c>
      <c r="J6" s="47"/>
      <c r="K6" s="47"/>
      <c r="L6" s="47"/>
    </row>
    <row r="7" spans="1:12" x14ac:dyDescent="0.25">
      <c r="A7" s="167" t="s">
        <v>98</v>
      </c>
      <c r="B7" s="85">
        <v>3.68</v>
      </c>
      <c r="C7" s="91">
        <v>450</v>
      </c>
      <c r="D7" s="89">
        <f t="shared" ref="D7:D8" si="0">B7*C7</f>
        <v>1656</v>
      </c>
      <c r="E7" s="3">
        <v>3</v>
      </c>
      <c r="F7" s="91">
        <f t="shared" ref="F7:F8" si="1">C7*E7</f>
        <v>1350</v>
      </c>
      <c r="G7" s="89">
        <f t="shared" ref="G7:G8" si="2">D7*E7</f>
        <v>4968</v>
      </c>
      <c r="H7" s="83">
        <v>2159</v>
      </c>
      <c r="I7" s="177">
        <f t="shared" ref="I7:I8" si="3">D7/H7</f>
        <v>0.76702176933765631</v>
      </c>
    </row>
    <row r="8" spans="1:12" x14ac:dyDescent="0.25">
      <c r="A8" s="168" t="s">
        <v>99</v>
      </c>
      <c r="B8" s="86">
        <v>3.68</v>
      </c>
      <c r="C8" s="92">
        <v>2000</v>
      </c>
      <c r="D8" s="89">
        <f t="shared" si="0"/>
        <v>7360</v>
      </c>
      <c r="E8" s="19">
        <v>3</v>
      </c>
      <c r="F8" s="91">
        <f t="shared" si="1"/>
        <v>6000</v>
      </c>
      <c r="G8" s="76">
        <f t="shared" si="2"/>
        <v>22080</v>
      </c>
      <c r="H8" s="90">
        <v>4238</v>
      </c>
      <c r="I8" s="178">
        <f t="shared" si="3"/>
        <v>1.7366682397357245</v>
      </c>
    </row>
    <row r="9" spans="1:12" x14ac:dyDescent="0.25">
      <c r="A9" s="167" t="s">
        <v>97</v>
      </c>
      <c r="B9" s="85">
        <v>3.68</v>
      </c>
      <c r="C9" s="91">
        <v>700</v>
      </c>
      <c r="D9" s="89">
        <f>B9*C9</f>
        <v>2576</v>
      </c>
      <c r="E9" s="3">
        <v>3</v>
      </c>
      <c r="F9" s="91">
        <f>C9*E9</f>
        <v>2100</v>
      </c>
      <c r="G9" s="89">
        <f>D9*E9</f>
        <v>7728</v>
      </c>
      <c r="H9" s="83">
        <v>14700</v>
      </c>
      <c r="I9" s="177">
        <f>D9/H9</f>
        <v>0.17523809523809525</v>
      </c>
    </row>
    <row r="10" spans="1:12" ht="15.75" thickBot="1" x14ac:dyDescent="0.3">
      <c r="A10" s="167" t="s">
        <v>96</v>
      </c>
      <c r="B10" s="85">
        <v>3.68</v>
      </c>
      <c r="C10" s="93">
        <v>1100</v>
      </c>
      <c r="D10" s="89">
        <f>B10*C10</f>
        <v>4048</v>
      </c>
      <c r="E10" s="3">
        <v>3</v>
      </c>
      <c r="F10" s="91">
        <f>C10*E10</f>
        <v>3300</v>
      </c>
      <c r="G10" s="89">
        <f>D10*E10</f>
        <v>12144</v>
      </c>
      <c r="H10" s="83">
        <v>149175</v>
      </c>
      <c r="I10" s="177">
        <f>D10/H10</f>
        <v>2.7135914194737723E-2</v>
      </c>
    </row>
    <row r="11" spans="1:12" x14ac:dyDescent="0.25">
      <c r="A11" s="188" t="s">
        <v>90</v>
      </c>
      <c r="B11" s="158"/>
      <c r="C11" s="159">
        <f>SUM(C7:C10)</f>
        <v>4250</v>
      </c>
      <c r="D11" s="160">
        <f>SUM(D7:D10)</f>
        <v>15640</v>
      </c>
      <c r="E11" s="158"/>
      <c r="F11" s="161">
        <f>SUM(F7:F10)</f>
        <v>12750</v>
      </c>
      <c r="G11" s="162">
        <f>SUM(G7:G10)</f>
        <v>46920</v>
      </c>
      <c r="H11" s="163">
        <f>AVERAGE(H7:H10)</f>
        <v>42568</v>
      </c>
      <c r="I11" s="179">
        <f>AVERAGE(I7:I10)</f>
        <v>0.67651600462655348</v>
      </c>
    </row>
    <row r="12" spans="1:12" ht="15.75" thickBot="1" x14ac:dyDescent="0.3">
      <c r="A12" s="168"/>
      <c r="B12" s="3"/>
      <c r="C12" s="3"/>
      <c r="D12" s="3"/>
      <c r="E12" s="3"/>
      <c r="F12" s="3"/>
      <c r="G12" s="3"/>
      <c r="H12" s="3"/>
      <c r="I12" s="177"/>
    </row>
    <row r="13" spans="1:12" ht="15.75" thickBot="1" x14ac:dyDescent="0.3">
      <c r="A13" s="189" t="s">
        <v>104</v>
      </c>
      <c r="B13" s="164"/>
      <c r="C13" s="15"/>
      <c r="D13" s="15"/>
      <c r="E13" s="15"/>
      <c r="F13" s="15"/>
      <c r="G13" s="15"/>
      <c r="H13" s="15"/>
      <c r="I13" s="180"/>
    </row>
    <row r="14" spans="1:12" x14ac:dyDescent="0.25">
      <c r="A14" s="190" t="s">
        <v>101</v>
      </c>
      <c r="B14" s="85">
        <v>3.68</v>
      </c>
      <c r="C14" s="91">
        <v>600</v>
      </c>
      <c r="D14" s="89">
        <f>B14*C14</f>
        <v>2208</v>
      </c>
      <c r="E14" s="3">
        <v>3</v>
      </c>
      <c r="F14" s="91">
        <f>C14*E14</f>
        <v>1800</v>
      </c>
      <c r="G14" s="89">
        <f>D14*E14</f>
        <v>6624</v>
      </c>
      <c r="H14" s="83">
        <v>31</v>
      </c>
      <c r="I14" s="177">
        <f>D14/H14</f>
        <v>71.225806451612897</v>
      </c>
    </row>
    <row r="15" spans="1:12" ht="15.75" thickBot="1" x14ac:dyDescent="0.3">
      <c r="A15" s="191" t="s">
        <v>100</v>
      </c>
      <c r="B15" s="182">
        <v>3.68</v>
      </c>
      <c r="C15" s="183">
        <v>1800</v>
      </c>
      <c r="D15" s="184">
        <f>B15*C15</f>
        <v>6624</v>
      </c>
      <c r="E15" s="181">
        <v>3</v>
      </c>
      <c r="F15" s="183">
        <f>C15*E15</f>
        <v>5400</v>
      </c>
      <c r="G15" s="184">
        <f>D15*E15</f>
        <v>19872</v>
      </c>
      <c r="H15" s="185">
        <v>84</v>
      </c>
      <c r="I15" s="186">
        <f>D15/H15</f>
        <v>78.857142857142861</v>
      </c>
    </row>
  </sheetData>
  <mergeCells count="1">
    <mergeCell ref="A4:B4"/>
  </mergeCells>
  <pageMargins left="0.7" right="0.7" top="0.75" bottom="0.75" header="0.3" footer="0.3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topLeftCell="A5" workbookViewId="0">
      <selection activeCell="D20" sqref="D20"/>
    </sheetView>
  </sheetViews>
  <sheetFormatPr defaultRowHeight="15" x14ac:dyDescent="0.25"/>
  <cols>
    <col min="1" max="1" width="30.28515625" customWidth="1"/>
    <col min="5" max="5" width="9.5703125" bestFit="1" customWidth="1"/>
    <col min="7" max="7" width="9.5703125" bestFit="1" customWidth="1"/>
    <col min="10" max="10" width="10.5703125" customWidth="1"/>
    <col min="11" max="11" width="10.28515625" customWidth="1"/>
    <col min="12" max="12" width="11.28515625" customWidth="1"/>
  </cols>
  <sheetData>
    <row r="1" spans="1:42" x14ac:dyDescent="0.25">
      <c r="A1" s="1" t="s">
        <v>2</v>
      </c>
    </row>
    <row r="2" spans="1:42" x14ac:dyDescent="0.25">
      <c r="A2" s="2" t="s">
        <v>0</v>
      </c>
    </row>
    <row r="3" spans="1:42" ht="15.75" thickBot="1" x14ac:dyDescent="0.3"/>
    <row r="4" spans="1:42" ht="16.5" thickBot="1" x14ac:dyDescent="0.3">
      <c r="A4" s="212" t="s">
        <v>3</v>
      </c>
      <c r="B4" s="214"/>
    </row>
    <row r="5" spans="1:42" ht="18" customHeight="1" thickBot="1" x14ac:dyDescent="0.3">
      <c r="A5" s="8"/>
      <c r="B5" s="8"/>
    </row>
    <row r="6" spans="1:42" ht="48" thickBot="1" x14ac:dyDescent="0.3">
      <c r="A6" s="165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27</v>
      </c>
      <c r="L6" s="7" t="s">
        <v>28</v>
      </c>
    </row>
    <row r="7" spans="1:42" x14ac:dyDescent="0.25">
      <c r="A7" s="166" t="s">
        <v>40</v>
      </c>
      <c r="B7" s="9"/>
      <c r="C7" s="9"/>
      <c r="D7" s="9"/>
      <c r="E7" s="9"/>
      <c r="F7" s="9"/>
      <c r="G7" s="9"/>
      <c r="H7" s="29"/>
      <c r="I7" s="29"/>
      <c r="J7" s="9"/>
      <c r="K7" s="9"/>
      <c r="L7" s="172"/>
    </row>
    <row r="8" spans="1:42" x14ac:dyDescent="0.25">
      <c r="A8" s="167" t="s">
        <v>41</v>
      </c>
      <c r="B8" s="23">
        <v>0.7</v>
      </c>
      <c r="C8" s="49">
        <v>7.0000000000000001E-3</v>
      </c>
      <c r="D8" s="25">
        <v>472100</v>
      </c>
      <c r="E8" s="39">
        <f>C8*D8</f>
        <v>3304.7000000000003</v>
      </c>
      <c r="F8" s="23">
        <v>2.5</v>
      </c>
      <c r="G8" s="45">
        <f>(E8*F8)/1000</f>
        <v>8.2617499999999993</v>
      </c>
      <c r="H8" s="30">
        <v>85</v>
      </c>
      <c r="I8" s="28">
        <f>B8*H8</f>
        <v>59.499999999999993</v>
      </c>
      <c r="J8" s="23">
        <v>60</v>
      </c>
      <c r="K8" s="46">
        <f>I8*J8</f>
        <v>3569.9999999999995</v>
      </c>
      <c r="L8" s="173">
        <f>I8/G8</f>
        <v>7.2018640118618933</v>
      </c>
    </row>
    <row r="9" spans="1:42" x14ac:dyDescent="0.25">
      <c r="A9" s="168" t="s">
        <v>42</v>
      </c>
      <c r="B9" s="24">
        <v>0.7</v>
      </c>
      <c r="C9" s="50">
        <v>7.0000000000000001E-3</v>
      </c>
      <c r="D9" s="26">
        <v>332400</v>
      </c>
      <c r="E9" s="39">
        <f t="shared" ref="E9:E10" si="0">C9*D9</f>
        <v>2326.8000000000002</v>
      </c>
      <c r="F9" s="24">
        <v>2.5</v>
      </c>
      <c r="G9" s="45">
        <f t="shared" ref="G9:G16" si="1">(E9*F9)/1000</f>
        <v>5.8170000000000002</v>
      </c>
      <c r="H9" s="31">
        <v>45</v>
      </c>
      <c r="I9" s="28">
        <f t="shared" ref="I9:I10" si="2">B9*H9</f>
        <v>31.499999999999996</v>
      </c>
      <c r="J9" s="24">
        <v>60</v>
      </c>
      <c r="K9" s="46">
        <f t="shared" ref="K9:K16" si="3">I9*J9</f>
        <v>1889.9999999999998</v>
      </c>
      <c r="L9" s="173">
        <f t="shared" ref="L9:L16" si="4">I9/G9</f>
        <v>5.415162454873645</v>
      </c>
    </row>
    <row r="10" spans="1:42" s="21" customFormat="1" ht="15.75" thickBot="1" x14ac:dyDescent="0.3">
      <c r="A10" s="168" t="s">
        <v>43</v>
      </c>
      <c r="B10" s="24">
        <v>0.7</v>
      </c>
      <c r="C10" s="50">
        <v>7.0000000000000001E-3</v>
      </c>
      <c r="D10" s="26">
        <v>302200</v>
      </c>
      <c r="E10" s="66">
        <f t="shared" si="0"/>
        <v>2115.4</v>
      </c>
      <c r="F10" s="24">
        <v>2.5</v>
      </c>
      <c r="G10" s="67">
        <f t="shared" si="1"/>
        <v>5.2885</v>
      </c>
      <c r="H10" s="31">
        <v>41</v>
      </c>
      <c r="I10" s="68">
        <f t="shared" si="2"/>
        <v>28.7</v>
      </c>
      <c r="J10" s="24">
        <v>60</v>
      </c>
      <c r="K10" s="69">
        <f t="shared" si="3"/>
        <v>1722</v>
      </c>
      <c r="L10" s="174">
        <f t="shared" si="4"/>
        <v>5.4268696227663797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17" customFormat="1" ht="16.5" thickTop="1" thickBot="1" x14ac:dyDescent="0.3">
      <c r="A11" s="169" t="s">
        <v>45</v>
      </c>
      <c r="B11" s="70"/>
      <c r="C11" s="71"/>
      <c r="D11" s="70"/>
      <c r="E11" s="72">
        <f>SUM(E8:E10)</f>
        <v>7746.9</v>
      </c>
      <c r="F11" s="70"/>
      <c r="G11" s="73">
        <f>SUM(G8:G10)</f>
        <v>19.367249999999999</v>
      </c>
      <c r="H11" s="74">
        <f>AVERAGE(H8:H10)</f>
        <v>57</v>
      </c>
      <c r="I11" s="74">
        <f>AVERAGE(I8:I10)</f>
        <v>39.9</v>
      </c>
      <c r="J11" s="70">
        <f>SUM(J8:J10)</f>
        <v>180</v>
      </c>
      <c r="K11" s="75">
        <f>SUM(K8:K10)</f>
        <v>7181.9999999999991</v>
      </c>
      <c r="L11" s="175">
        <f>AVERAGE(L8:L10)</f>
        <v>6.0146320298339724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5">
      <c r="A12" s="167"/>
      <c r="B12" s="23"/>
      <c r="C12" s="49"/>
      <c r="D12" s="23"/>
      <c r="E12" s="65"/>
      <c r="F12" s="23"/>
      <c r="G12" s="41"/>
      <c r="H12" s="30"/>
      <c r="I12" s="30"/>
      <c r="J12" s="23"/>
      <c r="K12" s="46"/>
      <c r="L12" s="17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5">
      <c r="A13" s="170" t="s">
        <v>44</v>
      </c>
      <c r="B13" s="27"/>
      <c r="C13" s="51"/>
      <c r="D13" s="27"/>
      <c r="E13" s="40"/>
      <c r="F13" s="27"/>
      <c r="G13" s="41"/>
      <c r="H13" s="32"/>
      <c r="I13" s="32"/>
      <c r="J13" s="27"/>
      <c r="K13" s="46"/>
      <c r="L13" s="17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x14ac:dyDescent="0.25">
      <c r="A14" s="167" t="s">
        <v>41</v>
      </c>
      <c r="B14" s="23">
        <v>0.5</v>
      </c>
      <c r="C14" s="49">
        <v>5.0000000000000001E-3</v>
      </c>
      <c r="D14" s="25">
        <v>472100</v>
      </c>
      <c r="E14" s="39">
        <f>C14*D14</f>
        <v>2360.5</v>
      </c>
      <c r="F14" s="23">
        <v>2.5</v>
      </c>
      <c r="G14" s="45">
        <f t="shared" si="1"/>
        <v>5.9012500000000001</v>
      </c>
      <c r="H14" s="30">
        <v>85</v>
      </c>
      <c r="I14" s="28">
        <f>B14*H14</f>
        <v>42.5</v>
      </c>
      <c r="J14" s="23">
        <v>60</v>
      </c>
      <c r="K14" s="46">
        <f t="shared" si="3"/>
        <v>2550</v>
      </c>
      <c r="L14" s="173">
        <f t="shared" si="4"/>
        <v>7.2018640118618933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x14ac:dyDescent="0.25">
      <c r="A15" s="167" t="s">
        <v>42</v>
      </c>
      <c r="B15" s="23">
        <v>0.5</v>
      </c>
      <c r="C15" s="49">
        <v>5.0000000000000001E-3</v>
      </c>
      <c r="D15" s="25">
        <v>332400</v>
      </c>
      <c r="E15" s="39">
        <f t="shared" ref="E15:E16" si="5">C15*D15</f>
        <v>1662</v>
      </c>
      <c r="F15" s="23">
        <v>2.5</v>
      </c>
      <c r="G15" s="45">
        <f t="shared" si="1"/>
        <v>4.1550000000000002</v>
      </c>
      <c r="H15" s="30">
        <v>45</v>
      </c>
      <c r="I15" s="28">
        <f t="shared" ref="I15:I16" si="6">B15*H15</f>
        <v>22.5</v>
      </c>
      <c r="J15" s="23">
        <v>60</v>
      </c>
      <c r="K15" s="46">
        <f t="shared" si="3"/>
        <v>1350</v>
      </c>
      <c r="L15" s="173">
        <f t="shared" si="4"/>
        <v>5.4151624548736459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22" customFormat="1" ht="15.75" thickBot="1" x14ac:dyDescent="0.3">
      <c r="A16" s="168" t="s">
        <v>43</v>
      </c>
      <c r="B16" s="24">
        <v>0.5</v>
      </c>
      <c r="C16" s="50">
        <v>5.0000000000000001E-3</v>
      </c>
      <c r="D16" s="26">
        <v>302200</v>
      </c>
      <c r="E16" s="66">
        <f t="shared" si="5"/>
        <v>1511</v>
      </c>
      <c r="F16" s="24">
        <v>2.5</v>
      </c>
      <c r="G16" s="67">
        <f t="shared" si="1"/>
        <v>3.7774999999999999</v>
      </c>
      <c r="H16" s="31">
        <v>41</v>
      </c>
      <c r="I16" s="68">
        <f t="shared" si="6"/>
        <v>20.5</v>
      </c>
      <c r="J16" s="24">
        <v>60</v>
      </c>
      <c r="K16" s="69">
        <f t="shared" si="3"/>
        <v>1230</v>
      </c>
      <c r="L16" s="174">
        <f t="shared" si="4"/>
        <v>5.4268696227663797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5.75" thickTop="1" x14ac:dyDescent="0.25">
      <c r="A17" s="169" t="s">
        <v>46</v>
      </c>
      <c r="B17" s="70"/>
      <c r="C17" s="70"/>
      <c r="D17" s="70"/>
      <c r="E17" s="72">
        <f>SUM(E14:E16)</f>
        <v>5533.5</v>
      </c>
      <c r="F17" s="70"/>
      <c r="G17" s="73">
        <f>SUM(G14:G16)</f>
        <v>13.83375</v>
      </c>
      <c r="H17" s="74">
        <f>AVERAGE(H14:H16)</f>
        <v>57</v>
      </c>
      <c r="I17" s="74">
        <f>AVERAGE(I14:I16)</f>
        <v>28.5</v>
      </c>
      <c r="J17" s="70">
        <f>SUM(J14:J16)</f>
        <v>180</v>
      </c>
      <c r="K17" s="75">
        <f>SUM(K14:K16)</f>
        <v>5130</v>
      </c>
      <c r="L17" s="175">
        <f>AVERAGE(L14:L16)</f>
        <v>6.0146320298339724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4.25" customHeight="1" thickBot="1" x14ac:dyDescent="0.3">
      <c r="A18" s="168"/>
      <c r="B18" s="19"/>
      <c r="C18" s="19"/>
      <c r="D18" s="19"/>
      <c r="E18" s="19"/>
      <c r="F18" s="19"/>
      <c r="G18" s="19"/>
      <c r="H18" s="76"/>
      <c r="I18" s="19"/>
      <c r="J18" s="19"/>
      <c r="K18" s="19"/>
      <c r="L18" s="17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2" ht="20.25" customHeight="1" thickBot="1" x14ac:dyDescent="0.3">
      <c r="A19" s="171" t="s">
        <v>93</v>
      </c>
      <c r="B19" s="77"/>
      <c r="C19" s="77"/>
      <c r="D19" s="77"/>
      <c r="E19" s="78">
        <f>SUM(E11,E17)</f>
        <v>13280.4</v>
      </c>
      <c r="F19" s="77"/>
      <c r="G19" s="79">
        <f>SUM(G11,G17)</f>
        <v>33.201000000000001</v>
      </c>
      <c r="H19" s="80">
        <f>AVERAGE(H11,H17)</f>
        <v>57</v>
      </c>
      <c r="I19" s="80">
        <f>AVERAGE(I11,I17)</f>
        <v>34.200000000000003</v>
      </c>
      <c r="J19" s="77">
        <f>SUM(J11,J17)</f>
        <v>360</v>
      </c>
      <c r="K19" s="81">
        <f>SUM(K11,K17)</f>
        <v>12312</v>
      </c>
      <c r="L19" s="211">
        <f>AVERAGE(L11,L17)</f>
        <v>6.0146320298339724</v>
      </c>
    </row>
    <row r="20" spans="1:4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mergeCells count="1">
    <mergeCell ref="A4:B4"/>
  </mergeCells>
  <pageMargins left="0.25" right="0.25" top="0.75" bottom="0.75" header="0.3" footer="0.3"/>
  <pageSetup scale="98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B20" sqref="B20"/>
    </sheetView>
  </sheetViews>
  <sheetFormatPr defaultRowHeight="15" x14ac:dyDescent="0.25"/>
  <cols>
    <col min="1" max="1" width="27.85546875" customWidth="1"/>
    <col min="2" max="5" width="9.140625" customWidth="1"/>
    <col min="6" max="6" width="11.7109375" customWidth="1"/>
    <col min="7" max="7" width="10.42578125" customWidth="1"/>
    <col min="8" max="10" width="9.140625" customWidth="1"/>
  </cols>
  <sheetData>
    <row r="1" spans="1:7" x14ac:dyDescent="0.25">
      <c r="A1" s="1" t="s">
        <v>2</v>
      </c>
    </row>
    <row r="2" spans="1:7" x14ac:dyDescent="0.25">
      <c r="A2" t="s">
        <v>0</v>
      </c>
    </row>
    <row r="3" spans="1:7" ht="15.75" thickBot="1" x14ac:dyDescent="0.3"/>
    <row r="4" spans="1:7" ht="16.5" thickBot="1" x14ac:dyDescent="0.3">
      <c r="A4" s="212" t="s">
        <v>6</v>
      </c>
      <c r="B4" s="213"/>
      <c r="C4" s="213"/>
      <c r="D4" s="214"/>
    </row>
    <row r="5" spans="1:7" ht="10.5" customHeight="1" thickBot="1" x14ac:dyDescent="0.3"/>
    <row r="6" spans="1:7" ht="53.25" customHeight="1" x14ac:dyDescent="0.25">
      <c r="A6" s="192" t="s">
        <v>60</v>
      </c>
      <c r="B6" s="193" t="s">
        <v>61</v>
      </c>
      <c r="C6" s="193" t="s">
        <v>62</v>
      </c>
      <c r="D6" s="193" t="s">
        <v>63</v>
      </c>
      <c r="E6" s="193" t="s">
        <v>64</v>
      </c>
      <c r="F6" s="193" t="s">
        <v>27</v>
      </c>
      <c r="G6" s="194" t="s">
        <v>65</v>
      </c>
    </row>
    <row r="7" spans="1:7" x14ac:dyDescent="0.25">
      <c r="A7" s="195" t="s">
        <v>66</v>
      </c>
      <c r="B7" s="53">
        <v>1.94</v>
      </c>
      <c r="C7" s="43">
        <v>40</v>
      </c>
      <c r="D7" s="43">
        <v>3</v>
      </c>
      <c r="E7" s="43">
        <f>C7*D7</f>
        <v>120</v>
      </c>
      <c r="F7" s="53">
        <f>E7*B7</f>
        <v>232.79999999999998</v>
      </c>
      <c r="G7" s="196">
        <f>F7/(E7/1000)</f>
        <v>1940</v>
      </c>
    </row>
    <row r="8" spans="1:7" x14ac:dyDescent="0.25">
      <c r="A8" s="195" t="s">
        <v>75</v>
      </c>
      <c r="B8" s="53">
        <v>1.62</v>
      </c>
      <c r="C8" s="43">
        <v>50</v>
      </c>
      <c r="D8" s="43">
        <v>3</v>
      </c>
      <c r="E8" s="43">
        <f t="shared" ref="E8:E16" si="0">C8*D8</f>
        <v>150</v>
      </c>
      <c r="F8" s="53">
        <f t="shared" ref="F8:F16" si="1">E8*B8</f>
        <v>243.00000000000003</v>
      </c>
      <c r="G8" s="196">
        <f t="shared" ref="G8:G16" si="2">F8/(E8/1000)</f>
        <v>1620.0000000000002</v>
      </c>
    </row>
    <row r="9" spans="1:7" x14ac:dyDescent="0.25">
      <c r="A9" s="195" t="s">
        <v>76</v>
      </c>
      <c r="B9" s="53">
        <v>3.62</v>
      </c>
      <c r="C9" s="43">
        <v>20</v>
      </c>
      <c r="D9" s="43">
        <v>3</v>
      </c>
      <c r="E9" s="43">
        <f t="shared" si="0"/>
        <v>60</v>
      </c>
      <c r="F9" s="53">
        <f t="shared" si="1"/>
        <v>217.20000000000002</v>
      </c>
      <c r="G9" s="196">
        <f t="shared" si="2"/>
        <v>3620.0000000000005</v>
      </c>
    </row>
    <row r="10" spans="1:7" x14ac:dyDescent="0.25">
      <c r="A10" s="195" t="s">
        <v>77</v>
      </c>
      <c r="B10" s="53">
        <v>1.55</v>
      </c>
      <c r="C10" s="43">
        <v>50</v>
      </c>
      <c r="D10" s="43">
        <v>3</v>
      </c>
      <c r="E10" s="43">
        <f t="shared" si="0"/>
        <v>150</v>
      </c>
      <c r="F10" s="53">
        <f t="shared" si="1"/>
        <v>232.5</v>
      </c>
      <c r="G10" s="196">
        <f t="shared" si="2"/>
        <v>1550</v>
      </c>
    </row>
    <row r="11" spans="1:7" x14ac:dyDescent="0.25">
      <c r="A11" s="195" t="s">
        <v>78</v>
      </c>
      <c r="B11" s="53">
        <v>1.24</v>
      </c>
      <c r="C11" s="43">
        <v>200</v>
      </c>
      <c r="D11" s="43">
        <v>3</v>
      </c>
      <c r="E11" s="43">
        <f t="shared" si="0"/>
        <v>600</v>
      </c>
      <c r="F11" s="53">
        <f t="shared" si="1"/>
        <v>744</v>
      </c>
      <c r="G11" s="196">
        <f t="shared" si="2"/>
        <v>1240</v>
      </c>
    </row>
    <row r="12" spans="1:7" x14ac:dyDescent="0.25">
      <c r="A12" s="195" t="s">
        <v>79</v>
      </c>
      <c r="B12" s="53">
        <v>4.8899999999999997</v>
      </c>
      <c r="C12" s="43">
        <v>40</v>
      </c>
      <c r="D12" s="43">
        <v>3</v>
      </c>
      <c r="E12" s="43">
        <f t="shared" si="0"/>
        <v>120</v>
      </c>
      <c r="F12" s="53">
        <f t="shared" si="1"/>
        <v>586.79999999999995</v>
      </c>
      <c r="G12" s="196">
        <f t="shared" si="2"/>
        <v>4890</v>
      </c>
    </row>
    <row r="13" spans="1:7" x14ac:dyDescent="0.25">
      <c r="A13" s="195" t="s">
        <v>80</v>
      </c>
      <c r="B13" s="53">
        <v>0.47</v>
      </c>
      <c r="C13" s="43">
        <v>120</v>
      </c>
      <c r="D13" s="43">
        <v>3</v>
      </c>
      <c r="E13" s="43">
        <f t="shared" si="0"/>
        <v>360</v>
      </c>
      <c r="F13" s="53">
        <f t="shared" si="1"/>
        <v>169.2</v>
      </c>
      <c r="G13" s="196">
        <f t="shared" si="2"/>
        <v>470</v>
      </c>
    </row>
    <row r="14" spans="1:7" x14ac:dyDescent="0.25">
      <c r="A14" s="197" t="s">
        <v>81</v>
      </c>
      <c r="B14" s="54">
        <v>1.66</v>
      </c>
      <c r="C14" s="52">
        <v>70</v>
      </c>
      <c r="D14" s="43">
        <v>3</v>
      </c>
      <c r="E14" s="52">
        <f t="shared" si="0"/>
        <v>210</v>
      </c>
      <c r="F14" s="54">
        <f t="shared" si="1"/>
        <v>348.59999999999997</v>
      </c>
      <c r="G14" s="196">
        <f t="shared" si="2"/>
        <v>1660</v>
      </c>
    </row>
    <row r="15" spans="1:7" ht="15" customHeight="1" x14ac:dyDescent="0.25">
      <c r="A15" s="195" t="s">
        <v>82</v>
      </c>
      <c r="B15" s="53">
        <v>0.19</v>
      </c>
      <c r="C15" s="43">
        <v>10</v>
      </c>
      <c r="D15" s="43">
        <v>3</v>
      </c>
      <c r="E15" s="43">
        <f t="shared" si="0"/>
        <v>30</v>
      </c>
      <c r="F15" s="53">
        <f t="shared" si="1"/>
        <v>5.7</v>
      </c>
      <c r="G15" s="196">
        <f t="shared" si="2"/>
        <v>190</v>
      </c>
    </row>
    <row r="16" spans="1:7" ht="15" customHeight="1" thickBot="1" x14ac:dyDescent="0.3">
      <c r="A16" s="197" t="s">
        <v>83</v>
      </c>
      <c r="B16" s="54">
        <v>1.75</v>
      </c>
      <c r="C16" s="52">
        <v>260</v>
      </c>
      <c r="D16" s="52">
        <v>3</v>
      </c>
      <c r="E16" s="52">
        <f t="shared" si="0"/>
        <v>780</v>
      </c>
      <c r="F16" s="54">
        <f t="shared" si="1"/>
        <v>1365</v>
      </c>
      <c r="G16" s="198">
        <f t="shared" si="2"/>
        <v>1750</v>
      </c>
    </row>
    <row r="17" spans="1:7" ht="15.75" thickBot="1" x14ac:dyDescent="0.3">
      <c r="A17" s="199" t="s">
        <v>105</v>
      </c>
      <c r="B17" s="200">
        <f>AVERAGE(B7:B16)</f>
        <v>1.893</v>
      </c>
      <c r="C17" s="56">
        <f>SUM(C7:C16)</f>
        <v>860</v>
      </c>
      <c r="D17" s="56"/>
      <c r="E17" s="201">
        <f>SUM(E7:E16)</f>
        <v>2580</v>
      </c>
      <c r="F17" s="200">
        <f>SUM(F7:F16)</f>
        <v>4144.7999999999993</v>
      </c>
      <c r="G17" s="202">
        <f>AVERAGE(G7:G16)</f>
        <v>1893</v>
      </c>
    </row>
  </sheetData>
  <mergeCells count="1">
    <mergeCell ref="A4:D4"/>
  </mergeCells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A10" workbookViewId="0">
      <selection activeCell="B28" sqref="B28"/>
    </sheetView>
  </sheetViews>
  <sheetFormatPr defaultRowHeight="15" x14ac:dyDescent="0.25"/>
  <cols>
    <col min="1" max="1" width="41.28515625" customWidth="1"/>
    <col min="2" max="2" width="11.5703125" customWidth="1"/>
    <col min="15" max="15" width="18.5703125" customWidth="1"/>
  </cols>
  <sheetData>
    <row r="1" spans="1:15" x14ac:dyDescent="0.25">
      <c r="A1" s="1" t="s">
        <v>2</v>
      </c>
    </row>
    <row r="2" spans="1:15" x14ac:dyDescent="0.25">
      <c r="A2" t="s">
        <v>0</v>
      </c>
    </row>
    <row r="3" spans="1:15" ht="15.75" thickBot="1" x14ac:dyDescent="0.3"/>
    <row r="4" spans="1:15" ht="21.75" thickBot="1" x14ac:dyDescent="0.4">
      <c r="A4" s="217" t="s">
        <v>5</v>
      </c>
      <c r="B4" s="218"/>
    </row>
    <row r="5" spans="1:15" ht="15.75" thickBot="1" x14ac:dyDescent="0.3"/>
    <row r="6" spans="1:15" ht="15.75" thickBot="1" x14ac:dyDescent="0.3">
      <c r="B6" s="219" t="s">
        <v>74</v>
      </c>
      <c r="C6" s="220"/>
      <c r="D6" s="220"/>
      <c r="E6" s="221"/>
      <c r="F6" s="219" t="s">
        <v>55</v>
      </c>
      <c r="G6" s="220"/>
      <c r="H6" s="220"/>
      <c r="I6" s="221"/>
      <c r="J6" s="219" t="s">
        <v>56</v>
      </c>
      <c r="K6" s="220"/>
      <c r="L6" s="220"/>
      <c r="M6" s="221"/>
    </row>
    <row r="7" spans="1:15" ht="15.75" thickBot="1" x14ac:dyDescent="0.3">
      <c r="B7" s="63" t="s">
        <v>50</v>
      </c>
      <c r="C7" s="63" t="s">
        <v>51</v>
      </c>
      <c r="D7" s="63" t="s">
        <v>52</v>
      </c>
      <c r="E7" s="63" t="s">
        <v>53</v>
      </c>
      <c r="F7" s="63" t="s">
        <v>50</v>
      </c>
      <c r="G7" s="63" t="s">
        <v>51</v>
      </c>
      <c r="H7" s="63" t="s">
        <v>52</v>
      </c>
      <c r="I7" s="63" t="s">
        <v>53</v>
      </c>
      <c r="J7" s="63" t="s">
        <v>50</v>
      </c>
      <c r="K7" s="63" t="s">
        <v>51</v>
      </c>
      <c r="L7" s="63" t="s">
        <v>52</v>
      </c>
      <c r="M7" s="126" t="s">
        <v>53</v>
      </c>
      <c r="N7" s="126"/>
      <c r="O7" s="127" t="s">
        <v>54</v>
      </c>
    </row>
    <row r="8" spans="1:15" ht="15.75" thickBot="1" x14ac:dyDescent="0.3">
      <c r="A8" s="35" t="s">
        <v>47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15" x14ac:dyDescent="0.25">
      <c r="A9" s="20" t="s">
        <v>31</v>
      </c>
      <c r="B9" s="27" t="s">
        <v>57</v>
      </c>
      <c r="C9" s="27" t="s">
        <v>57</v>
      </c>
      <c r="D9" s="27" t="s">
        <v>57</v>
      </c>
      <c r="E9" s="27" t="s">
        <v>57</v>
      </c>
      <c r="F9" s="27" t="s">
        <v>57</v>
      </c>
      <c r="G9" s="27" t="s">
        <v>57</v>
      </c>
      <c r="H9" s="27" t="s">
        <v>57</v>
      </c>
      <c r="I9" s="27" t="s">
        <v>57</v>
      </c>
      <c r="J9" s="27" t="s">
        <v>57</v>
      </c>
      <c r="K9" s="27" t="s">
        <v>57</v>
      </c>
      <c r="L9" s="27" t="s">
        <v>57</v>
      </c>
      <c r="M9" s="27" t="s">
        <v>57</v>
      </c>
      <c r="N9" s="27"/>
      <c r="O9" s="203" t="s">
        <v>58</v>
      </c>
    </row>
    <row r="10" spans="1:15" x14ac:dyDescent="0.25">
      <c r="A10" s="204" t="s">
        <v>37</v>
      </c>
      <c r="B10" s="23" t="s">
        <v>57</v>
      </c>
      <c r="C10" s="23" t="s">
        <v>57</v>
      </c>
      <c r="D10" s="23" t="s">
        <v>57</v>
      </c>
      <c r="E10" s="23" t="s">
        <v>57</v>
      </c>
      <c r="F10" s="23" t="s">
        <v>57</v>
      </c>
      <c r="G10" s="23" t="s">
        <v>57</v>
      </c>
      <c r="H10" s="23" t="s">
        <v>57</v>
      </c>
      <c r="I10" s="23" t="s">
        <v>57</v>
      </c>
      <c r="J10" s="23" t="s">
        <v>57</v>
      </c>
      <c r="K10" s="23" t="s">
        <v>57</v>
      </c>
      <c r="L10" s="23" t="s">
        <v>57</v>
      </c>
      <c r="M10" s="23" t="s">
        <v>57</v>
      </c>
      <c r="N10" s="23"/>
      <c r="O10" s="205" t="s">
        <v>58</v>
      </c>
    </row>
    <row r="11" spans="1:15" x14ac:dyDescent="0.25">
      <c r="A11" s="204" t="s">
        <v>29</v>
      </c>
      <c r="B11" s="23" t="s">
        <v>57</v>
      </c>
      <c r="C11" s="23" t="s">
        <v>57</v>
      </c>
      <c r="D11" s="23" t="s">
        <v>57</v>
      </c>
      <c r="E11" s="23" t="s">
        <v>57</v>
      </c>
      <c r="F11" s="23" t="s">
        <v>57</v>
      </c>
      <c r="G11" s="23" t="s">
        <v>57</v>
      </c>
      <c r="H11" s="23" t="s">
        <v>57</v>
      </c>
      <c r="I11" s="23" t="s">
        <v>57</v>
      </c>
      <c r="J11" s="23" t="s">
        <v>57</v>
      </c>
      <c r="K11" s="23" t="s">
        <v>57</v>
      </c>
      <c r="L11" s="23" t="s">
        <v>57</v>
      </c>
      <c r="M11" s="23" t="s">
        <v>57</v>
      </c>
      <c r="N11" s="23"/>
      <c r="O11" s="205" t="s">
        <v>58</v>
      </c>
    </row>
    <row r="12" spans="1:15" x14ac:dyDescent="0.25">
      <c r="A12" s="204" t="s">
        <v>30</v>
      </c>
      <c r="B12" s="23" t="s">
        <v>57</v>
      </c>
      <c r="C12" s="23" t="s">
        <v>57</v>
      </c>
      <c r="D12" s="23" t="s">
        <v>57</v>
      </c>
      <c r="E12" s="23" t="s">
        <v>57</v>
      </c>
      <c r="F12" s="23" t="s">
        <v>57</v>
      </c>
      <c r="G12" s="23" t="s">
        <v>57</v>
      </c>
      <c r="H12" s="23" t="s">
        <v>57</v>
      </c>
      <c r="I12" s="23" t="s">
        <v>57</v>
      </c>
      <c r="J12" s="23" t="s">
        <v>57</v>
      </c>
      <c r="K12" s="23" t="s">
        <v>57</v>
      </c>
      <c r="L12" s="23" t="s">
        <v>57</v>
      </c>
      <c r="M12" s="23" t="s">
        <v>57</v>
      </c>
      <c r="N12" s="23"/>
      <c r="O12" s="205" t="s">
        <v>58</v>
      </c>
    </row>
    <row r="13" spans="1:15" x14ac:dyDescent="0.25">
      <c r="A13" s="206" t="s">
        <v>103</v>
      </c>
      <c r="B13" s="23" t="s">
        <v>57</v>
      </c>
      <c r="C13" s="23" t="s">
        <v>57</v>
      </c>
      <c r="D13" s="23" t="s">
        <v>57</v>
      </c>
      <c r="E13" s="23" t="s">
        <v>57</v>
      </c>
      <c r="F13" s="23" t="s">
        <v>57</v>
      </c>
      <c r="G13" s="23" t="s">
        <v>57</v>
      </c>
      <c r="H13" s="23" t="s">
        <v>57</v>
      </c>
      <c r="I13" s="23" t="s">
        <v>57</v>
      </c>
      <c r="J13" s="23" t="s">
        <v>57</v>
      </c>
      <c r="K13" s="23" t="s">
        <v>57</v>
      </c>
      <c r="L13" s="23" t="s">
        <v>57</v>
      </c>
      <c r="M13" s="23" t="s">
        <v>57</v>
      </c>
      <c r="N13" s="19"/>
      <c r="O13" s="205" t="s">
        <v>58</v>
      </c>
    </row>
    <row r="14" spans="1:15" s="4" customFormat="1" ht="15.75" thickBot="1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7"/>
    </row>
    <row r="15" spans="1:15" ht="15.75" thickBot="1" x14ac:dyDescent="0.3">
      <c r="A15" s="36" t="s">
        <v>48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x14ac:dyDescent="0.25">
      <c r="A16" s="20" t="s">
        <v>40</v>
      </c>
      <c r="B16" s="27" t="s">
        <v>57</v>
      </c>
      <c r="C16" s="27" t="s">
        <v>57</v>
      </c>
      <c r="D16" s="27"/>
      <c r="E16" s="27"/>
      <c r="F16" s="27" t="s">
        <v>57</v>
      </c>
      <c r="G16" s="27" t="s">
        <v>57</v>
      </c>
      <c r="H16" s="27"/>
      <c r="I16" s="27"/>
      <c r="J16" s="27" t="s">
        <v>57</v>
      </c>
      <c r="K16" s="27" t="s">
        <v>57</v>
      </c>
      <c r="L16" s="27"/>
      <c r="M16" s="27"/>
      <c r="N16" s="16"/>
      <c r="O16" s="203" t="s">
        <v>59</v>
      </c>
    </row>
    <row r="17" spans="1:15" x14ac:dyDescent="0.25">
      <c r="A17" s="204" t="s">
        <v>44</v>
      </c>
      <c r="B17" s="23" t="s">
        <v>57</v>
      </c>
      <c r="C17" s="23"/>
      <c r="D17" s="23" t="s">
        <v>57</v>
      </c>
      <c r="E17" s="23"/>
      <c r="F17" s="23" t="s">
        <v>57</v>
      </c>
      <c r="G17" s="23"/>
      <c r="H17" s="23" t="s">
        <v>57</v>
      </c>
      <c r="I17" s="23"/>
      <c r="J17" s="23" t="s">
        <v>57</v>
      </c>
      <c r="K17" s="23"/>
      <c r="L17" s="23" t="s">
        <v>57</v>
      </c>
      <c r="M17" s="23"/>
      <c r="N17" s="3"/>
      <c r="O17" s="205" t="s">
        <v>58</v>
      </c>
    </row>
    <row r="18" spans="1:15" ht="15.75" thickBot="1" x14ac:dyDescent="0.3">
      <c r="A18" s="1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9"/>
      <c r="O18" s="207"/>
    </row>
    <row r="19" spans="1:15" ht="15.75" thickBot="1" x14ac:dyDescent="0.3">
      <c r="A19" s="36" t="s">
        <v>49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37"/>
      <c r="O19" s="38"/>
    </row>
    <row r="20" spans="1:15" x14ac:dyDescent="0.25">
      <c r="A20" s="20" t="str">
        <f>Internet!A10</f>
        <v>finegardening.com</v>
      </c>
      <c r="B20" s="27" t="s">
        <v>57</v>
      </c>
      <c r="C20" s="27" t="s">
        <v>57</v>
      </c>
      <c r="D20" s="27" t="s">
        <v>57</v>
      </c>
      <c r="E20" s="27" t="s">
        <v>57</v>
      </c>
      <c r="F20" s="27" t="s">
        <v>57</v>
      </c>
      <c r="G20" s="27" t="s">
        <v>57</v>
      </c>
      <c r="H20" s="27" t="s">
        <v>57</v>
      </c>
      <c r="I20" s="27" t="s">
        <v>57</v>
      </c>
      <c r="J20" s="27" t="s">
        <v>57</v>
      </c>
      <c r="K20" s="27" t="s">
        <v>57</v>
      </c>
      <c r="L20" s="27" t="s">
        <v>57</v>
      </c>
      <c r="M20" s="27" t="s">
        <v>57</v>
      </c>
      <c r="N20" s="16"/>
      <c r="O20" s="203" t="s">
        <v>58</v>
      </c>
    </row>
    <row r="21" spans="1:15" x14ac:dyDescent="0.25">
      <c r="A21" s="20" t="str">
        <f>Internet!A9</f>
        <v>ahs.org/gardening-resources</v>
      </c>
      <c r="B21" s="27" t="s">
        <v>57</v>
      </c>
      <c r="C21" s="27" t="s">
        <v>57</v>
      </c>
      <c r="D21" s="27" t="s">
        <v>57</v>
      </c>
      <c r="E21" s="27" t="s">
        <v>57</v>
      </c>
      <c r="F21" s="27" t="s">
        <v>57</v>
      </c>
      <c r="G21" s="27" t="s">
        <v>57</v>
      </c>
      <c r="H21" s="27" t="s">
        <v>57</v>
      </c>
      <c r="I21" s="27" t="s">
        <v>57</v>
      </c>
      <c r="J21" s="27" t="s">
        <v>57</v>
      </c>
      <c r="K21" s="27" t="s">
        <v>57</v>
      </c>
      <c r="L21" s="27" t="s">
        <v>57</v>
      </c>
      <c r="M21" s="27" t="s">
        <v>57</v>
      </c>
      <c r="N21" s="3"/>
      <c r="O21" s="203" t="s">
        <v>58</v>
      </c>
    </row>
    <row r="22" spans="1:15" x14ac:dyDescent="0.25">
      <c r="A22" s="20" t="str">
        <f>Internet!A7</f>
        <v>hortmag.com</v>
      </c>
      <c r="B22" s="27" t="s">
        <v>57</v>
      </c>
      <c r="C22" s="27" t="s">
        <v>57</v>
      </c>
      <c r="D22" s="27" t="s">
        <v>57</v>
      </c>
      <c r="E22" s="27" t="s">
        <v>57</v>
      </c>
      <c r="F22" s="27" t="s">
        <v>57</v>
      </c>
      <c r="G22" s="27" t="s">
        <v>57</v>
      </c>
      <c r="H22" s="27" t="s">
        <v>57</v>
      </c>
      <c r="I22" s="27" t="s">
        <v>57</v>
      </c>
      <c r="J22" s="27" t="s">
        <v>57</v>
      </c>
      <c r="K22" s="27" t="s">
        <v>57</v>
      </c>
      <c r="L22" s="27" t="s">
        <v>57</v>
      </c>
      <c r="M22" s="27" t="s">
        <v>57</v>
      </c>
      <c r="N22" s="3"/>
      <c r="O22" s="203" t="s">
        <v>58</v>
      </c>
    </row>
    <row r="23" spans="1:15" x14ac:dyDescent="0.25">
      <c r="A23" s="20" t="str">
        <f>Internet!A8</f>
        <v>bhg.com/gardening/vegetable/vegetables/</v>
      </c>
      <c r="B23" s="27" t="s">
        <v>57</v>
      </c>
      <c r="C23" s="27" t="s">
        <v>57</v>
      </c>
      <c r="D23" s="27" t="s">
        <v>57</v>
      </c>
      <c r="E23" s="27" t="s">
        <v>57</v>
      </c>
      <c r="F23" s="27" t="s">
        <v>57</v>
      </c>
      <c r="G23" s="27" t="s">
        <v>57</v>
      </c>
      <c r="H23" s="27" t="s">
        <v>57</v>
      </c>
      <c r="I23" s="27" t="s">
        <v>57</v>
      </c>
      <c r="J23" s="27" t="s">
        <v>57</v>
      </c>
      <c r="K23" s="27" t="s">
        <v>57</v>
      </c>
      <c r="L23" s="27" t="s">
        <v>57</v>
      </c>
      <c r="M23" s="27" t="s">
        <v>57</v>
      </c>
      <c r="N23" s="3"/>
      <c r="O23" s="203" t="s">
        <v>58</v>
      </c>
    </row>
    <row r="24" spans="1:15" ht="15.75" thickBot="1" x14ac:dyDescent="0.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7"/>
    </row>
    <row r="25" spans="1:15" x14ac:dyDescent="0.25">
      <c r="A25" s="59" t="s">
        <v>91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5" ht="15.75" thickBot="1" x14ac:dyDescent="0.3">
      <c r="A26" s="208"/>
      <c r="B26" s="209" t="s">
        <v>57</v>
      </c>
      <c r="C26" s="209" t="s">
        <v>57</v>
      </c>
      <c r="D26" s="209" t="s">
        <v>57</v>
      </c>
      <c r="E26" s="209" t="s">
        <v>57</v>
      </c>
      <c r="F26" s="209" t="s">
        <v>57</v>
      </c>
      <c r="G26" s="209" t="s">
        <v>57</v>
      </c>
      <c r="H26" s="209" t="s">
        <v>57</v>
      </c>
      <c r="I26" s="209" t="s">
        <v>57</v>
      </c>
      <c r="J26" s="209" t="s">
        <v>57</v>
      </c>
      <c r="K26" s="209" t="s">
        <v>57</v>
      </c>
      <c r="L26" s="209" t="s">
        <v>57</v>
      </c>
      <c r="M26" s="209" t="s">
        <v>57</v>
      </c>
      <c r="N26" s="181"/>
      <c r="O26" s="210" t="s">
        <v>58</v>
      </c>
    </row>
  </sheetData>
  <mergeCells count="4">
    <mergeCell ref="A4:B4"/>
    <mergeCell ref="B6:E6"/>
    <mergeCell ref="F6:I6"/>
    <mergeCell ref="J6:M6"/>
  </mergeCells>
  <pageMargins left="0.25" right="0.25" top="0.75" bottom="0.75" header="0.3" footer="0.3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Mags</vt:lpstr>
      <vt:lpstr>Internet</vt:lpstr>
      <vt:lpstr>TV</vt:lpstr>
      <vt:lpstr>Search</vt:lpstr>
      <vt:lpstr>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ecuser</dc:creator>
  <cp:lastModifiedBy>ecuser</cp:lastModifiedBy>
  <cp:lastPrinted>2015-04-13T15:47:21Z</cp:lastPrinted>
  <dcterms:created xsi:type="dcterms:W3CDTF">2015-03-11T16:37:40Z</dcterms:created>
  <dcterms:modified xsi:type="dcterms:W3CDTF">2015-04-13T15:47:24Z</dcterms:modified>
</cp:coreProperties>
</file>